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ggarin\Desktop\"/>
    </mc:Choice>
  </mc:AlternateContent>
  <xr:revisionPtr revIDLastSave="0" documentId="8_{9A0E5B78-F3BC-448F-96AE-D079959A4F51}" xr6:coauthVersionLast="47" xr6:coauthVersionMax="47" xr10:uidLastSave="{00000000-0000-0000-0000-000000000000}"/>
  <bookViews>
    <workbookView xWindow="-15" yWindow="1440" windowWidth="26805" windowHeight="14235" firstSheet="3" activeTab="3" xr2:uid="{712B99B0-A28B-4146-8468-E90A505B0BF9}"/>
  </bookViews>
  <sheets>
    <sheet name="SiopeAllegatoB" sheetId="1" state="hidden" r:id="rId1"/>
    <sheet name="Fatture" sheetId="2" state="hidden" r:id="rId2"/>
    <sheet name="Mandati" sheetId="3" state="hidden" r:id="rId3"/>
    <sheet name="FattureTempi" sheetId="4" r:id="rId4"/>
    <sheet name="MandatiTempi" sheetId="5" r:id="rId5"/>
    <sheet name="IndicatoreRiduzioneDebitoCR" sheetId="6" state="hidden" r:id="rId6"/>
    <sheet name="Debiti" sheetId="7" state="hidden" r:id="rId7"/>
    <sheet name="ElencoFatture" sheetId="8" state="hidden" r:id="rId8"/>
  </sheets>
  <definedNames>
    <definedName name="_xlnm._FilterDatabase" localSheetId="3" hidden="1">FattureTempi!$A$6:$AI$6</definedName>
    <definedName name="_xlnm._FilterDatabase" localSheetId="4" hidden="1">MandatiTempi!$A$6:$O$6</definedName>
    <definedName name="_xlnm.Print_Area" localSheetId="6">Debiti!$A$1:$AC$69</definedName>
    <definedName name="_xlnm.Print_Area" localSheetId="7">ElencoFatture!$C$1:$P$72</definedName>
    <definedName name="_xlnm.Print_Area" localSheetId="3">FattureTempi!$A$1:$AI$155</definedName>
    <definedName name="_xlnm.Print_Area" localSheetId="5">IndicatoreRiduzioneDebitoCR!$A$1:$M$16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4" l="1"/>
  <c r="AF7" i="4"/>
  <c r="AG7" i="4"/>
  <c r="AH7" i="4"/>
  <c r="J8" i="4"/>
  <c r="AF8" i="4"/>
  <c r="AG8" i="4"/>
  <c r="AH8" i="4"/>
  <c r="J9" i="4"/>
  <c r="AG9" i="4"/>
  <c r="AF9" i="4"/>
  <c r="J10" i="4"/>
  <c r="AG10" i="4"/>
  <c r="AH10" i="4"/>
  <c r="AF10" i="4"/>
  <c r="J11" i="4"/>
  <c r="AG11" i="4"/>
  <c r="AH11" i="4"/>
  <c r="AF11" i="4"/>
  <c r="J12" i="4"/>
  <c r="AG12" i="4"/>
  <c r="AH12" i="4"/>
  <c r="AF12" i="4"/>
  <c r="J13" i="4"/>
  <c r="AF13" i="4"/>
  <c r="AG13" i="4"/>
  <c r="J14" i="4"/>
  <c r="AG14" i="4"/>
  <c r="AH14" i="4"/>
  <c r="AF14" i="4"/>
  <c r="J15" i="4"/>
  <c r="AG15" i="4"/>
  <c r="AH15" i="4"/>
  <c r="AF15" i="4"/>
  <c r="J16" i="4"/>
  <c r="AF16" i="4"/>
  <c r="AG16" i="4"/>
  <c r="AH16" i="4"/>
  <c r="J17" i="4"/>
  <c r="AF17" i="4"/>
  <c r="AG17" i="4"/>
  <c r="J18" i="4"/>
  <c r="AG18" i="4"/>
  <c r="AH18" i="4"/>
  <c r="AF18" i="4"/>
  <c r="J19" i="4"/>
  <c r="AG19" i="4"/>
  <c r="AH19" i="4"/>
  <c r="AF19" i="4"/>
  <c r="J20" i="4"/>
  <c r="AF20" i="4"/>
  <c r="AG20" i="4"/>
  <c r="AH20" i="4"/>
  <c r="J21" i="4"/>
  <c r="AF21" i="4"/>
  <c r="AG21" i="4"/>
  <c r="J22" i="4"/>
  <c r="AG22" i="4"/>
  <c r="AH22" i="4"/>
  <c r="AF22" i="4"/>
  <c r="J23" i="4"/>
  <c r="AG23" i="4"/>
  <c r="AH23" i="4"/>
  <c r="AF23" i="4"/>
  <c r="J24" i="4"/>
  <c r="AF24" i="4"/>
  <c r="AG24" i="4"/>
  <c r="AH24" i="4"/>
  <c r="J25" i="4"/>
  <c r="AF25" i="4"/>
  <c r="AG25" i="4"/>
  <c r="J26" i="4"/>
  <c r="AG26" i="4"/>
  <c r="AH26" i="4"/>
  <c r="AF26" i="4"/>
  <c r="J27" i="4"/>
  <c r="AG27" i="4"/>
  <c r="AH27" i="4"/>
  <c r="AF27" i="4"/>
  <c r="J28" i="4"/>
  <c r="AF28" i="4"/>
  <c r="AG28" i="4"/>
  <c r="AH28" i="4"/>
  <c r="J29" i="4"/>
  <c r="AF29" i="4"/>
  <c r="AG29" i="4"/>
  <c r="J30" i="4"/>
  <c r="AG30" i="4"/>
  <c r="AH30" i="4"/>
  <c r="AF30" i="4"/>
  <c r="J31" i="4"/>
  <c r="AG31" i="4"/>
  <c r="AH31" i="4"/>
  <c r="AF31" i="4"/>
  <c r="J32" i="4"/>
  <c r="AF32" i="4"/>
  <c r="AG32" i="4"/>
  <c r="AH32" i="4"/>
  <c r="J33" i="4"/>
  <c r="AF33" i="4"/>
  <c r="AG33" i="4"/>
  <c r="J34" i="4"/>
  <c r="AG34" i="4"/>
  <c r="AH34" i="4"/>
  <c r="AF34" i="4"/>
  <c r="J35" i="4"/>
  <c r="AG35" i="4"/>
  <c r="AH35" i="4"/>
  <c r="AF35" i="4"/>
  <c r="J36" i="4"/>
  <c r="AF36" i="4"/>
  <c r="AG36" i="4"/>
  <c r="AH36" i="4"/>
  <c r="J37" i="4"/>
  <c r="AF37" i="4"/>
  <c r="AG37" i="4"/>
  <c r="AH37" i="4"/>
  <c r="J38" i="4"/>
  <c r="AG38" i="4"/>
  <c r="AH38" i="4"/>
  <c r="AF38" i="4"/>
  <c r="J39" i="4"/>
  <c r="AG39" i="4"/>
  <c r="AH39" i="4"/>
  <c r="AF39" i="4"/>
  <c r="J40" i="4"/>
  <c r="AF40" i="4"/>
  <c r="AG40" i="4"/>
  <c r="AH40" i="4"/>
  <c r="J41" i="4"/>
  <c r="AF41" i="4"/>
  <c r="AG41" i="4"/>
  <c r="AH41" i="4"/>
  <c r="J42" i="4"/>
  <c r="AG42" i="4"/>
  <c r="AH42" i="4"/>
  <c r="AF42" i="4"/>
  <c r="J43" i="4"/>
  <c r="AG43" i="4"/>
  <c r="AH43" i="4"/>
  <c r="AF43" i="4"/>
  <c r="J44" i="4"/>
  <c r="AF44" i="4"/>
  <c r="AG44" i="4"/>
  <c r="AH44" i="4"/>
  <c r="J45" i="4"/>
  <c r="AF45" i="4"/>
  <c r="AG45" i="4"/>
  <c r="AH45" i="4"/>
  <c r="J46" i="4"/>
  <c r="AG46" i="4"/>
  <c r="AH46" i="4"/>
  <c r="AF46" i="4"/>
  <c r="J47" i="4"/>
  <c r="AG47" i="4"/>
  <c r="AH47" i="4"/>
  <c r="AF47" i="4"/>
  <c r="J48" i="4"/>
  <c r="AF48" i="4"/>
  <c r="AG48" i="4"/>
  <c r="AH48" i="4"/>
  <c r="J49" i="4"/>
  <c r="AF49" i="4"/>
  <c r="AG49" i="4"/>
  <c r="AH49" i="4"/>
  <c r="J50" i="4"/>
  <c r="AG50" i="4"/>
  <c r="AH50" i="4"/>
  <c r="AF50" i="4"/>
  <c r="J51" i="4"/>
  <c r="AG51" i="4"/>
  <c r="AH51" i="4"/>
  <c r="AF51" i="4"/>
  <c r="J52" i="4"/>
  <c r="AF52" i="4"/>
  <c r="AG52" i="4"/>
  <c r="AH52" i="4"/>
  <c r="J53" i="4"/>
  <c r="AF53" i="4"/>
  <c r="AG53" i="4"/>
  <c r="AH53" i="4"/>
  <c r="J54" i="4"/>
  <c r="AG54" i="4"/>
  <c r="AH54" i="4"/>
  <c r="AF54" i="4"/>
  <c r="J55" i="4"/>
  <c r="AG55" i="4"/>
  <c r="AH55" i="4"/>
  <c r="AF55" i="4"/>
  <c r="J56" i="4"/>
  <c r="AF56" i="4"/>
  <c r="AG56" i="4"/>
  <c r="AH56" i="4"/>
  <c r="J57" i="4"/>
  <c r="AF57" i="4"/>
  <c r="AG57" i="4"/>
  <c r="AH57" i="4"/>
  <c r="J58" i="4"/>
  <c r="AG58" i="4"/>
  <c r="AH58" i="4"/>
  <c r="AF58" i="4"/>
  <c r="J59" i="4"/>
  <c r="AG59" i="4"/>
  <c r="AH59" i="4"/>
  <c r="AF59" i="4"/>
  <c r="J60" i="4"/>
  <c r="AF60" i="4"/>
  <c r="AG60" i="4"/>
  <c r="AH60" i="4"/>
  <c r="J61" i="4"/>
  <c r="AF61" i="4"/>
  <c r="AG61" i="4"/>
  <c r="AH61" i="4"/>
  <c r="J62" i="4"/>
  <c r="AG62" i="4"/>
  <c r="AH62" i="4"/>
  <c r="AF62" i="4"/>
  <c r="J63" i="4"/>
  <c r="AG63" i="4"/>
  <c r="AH63" i="4"/>
  <c r="AF63" i="4"/>
  <c r="J64" i="4"/>
  <c r="AF64" i="4"/>
  <c r="AG64" i="4"/>
  <c r="AH64" i="4"/>
  <c r="J65" i="4"/>
  <c r="AF65" i="4"/>
  <c r="AG65" i="4"/>
  <c r="AH65" i="4"/>
  <c r="J66" i="4"/>
  <c r="AG66" i="4"/>
  <c r="AH66" i="4"/>
  <c r="AF66" i="4"/>
  <c r="J67" i="4"/>
  <c r="AG67" i="4"/>
  <c r="AH67" i="4"/>
  <c r="AF67" i="4"/>
  <c r="J68" i="4"/>
  <c r="AF68" i="4"/>
  <c r="AG68" i="4"/>
  <c r="AH68" i="4"/>
  <c r="J69" i="4"/>
  <c r="AF69" i="4"/>
  <c r="AG69" i="4"/>
  <c r="AH69" i="4"/>
  <c r="J70" i="4"/>
  <c r="AG70" i="4"/>
  <c r="AH70" i="4"/>
  <c r="AF70" i="4"/>
  <c r="J71" i="4"/>
  <c r="AG71" i="4"/>
  <c r="AH71" i="4"/>
  <c r="AF71" i="4"/>
  <c r="J72" i="4"/>
  <c r="AF72" i="4"/>
  <c r="AG72" i="4"/>
  <c r="AH72" i="4"/>
  <c r="J73" i="4"/>
  <c r="AF73" i="4"/>
  <c r="AG73" i="4"/>
  <c r="AH73" i="4"/>
  <c r="J74" i="4"/>
  <c r="AG74" i="4"/>
  <c r="AH74" i="4"/>
  <c r="AF74" i="4"/>
  <c r="J75" i="4"/>
  <c r="AG75" i="4"/>
  <c r="AH75" i="4"/>
  <c r="AF75" i="4"/>
  <c r="J76" i="4"/>
  <c r="AF76" i="4"/>
  <c r="AG76" i="4"/>
  <c r="AH76" i="4"/>
  <c r="J77" i="4"/>
  <c r="AF77" i="4"/>
  <c r="AG77" i="4"/>
  <c r="AH77" i="4"/>
  <c r="J78" i="4"/>
  <c r="AG78" i="4"/>
  <c r="AH78" i="4"/>
  <c r="AF78" i="4"/>
  <c r="J79" i="4"/>
  <c r="AG79" i="4"/>
  <c r="AH79" i="4"/>
  <c r="AF79" i="4"/>
  <c r="J80" i="4"/>
  <c r="AF80" i="4"/>
  <c r="AG80" i="4"/>
  <c r="AH80" i="4"/>
  <c r="J81" i="4"/>
  <c r="AF81" i="4"/>
  <c r="AG81" i="4"/>
  <c r="AH81" i="4"/>
  <c r="J82" i="4"/>
  <c r="AG82" i="4"/>
  <c r="AH82" i="4"/>
  <c r="AF82" i="4"/>
  <c r="J83" i="4"/>
  <c r="AG83" i="4"/>
  <c r="AH83" i="4"/>
  <c r="AF83" i="4"/>
  <c r="J84" i="4"/>
  <c r="AF84" i="4"/>
  <c r="AG84" i="4"/>
  <c r="AH84" i="4"/>
  <c r="J85" i="4"/>
  <c r="AF85" i="4"/>
  <c r="AG85" i="4"/>
  <c r="AH85" i="4"/>
  <c r="J86" i="4"/>
  <c r="AG86" i="4"/>
  <c r="AH86" i="4"/>
  <c r="AF86" i="4"/>
  <c r="J87" i="4"/>
  <c r="AG87" i="4"/>
  <c r="AH87" i="4"/>
  <c r="AF87" i="4"/>
  <c r="J88" i="4"/>
  <c r="AF88" i="4"/>
  <c r="AG88" i="4"/>
  <c r="AH88" i="4"/>
  <c r="J89" i="4"/>
  <c r="AF89" i="4"/>
  <c r="AG89" i="4"/>
  <c r="AH89" i="4"/>
  <c r="J90" i="4"/>
  <c r="AG90" i="4"/>
  <c r="AH90" i="4"/>
  <c r="AF90" i="4"/>
  <c r="J91" i="4"/>
  <c r="AG91" i="4"/>
  <c r="AH91" i="4"/>
  <c r="AF91" i="4"/>
  <c r="J92" i="4"/>
  <c r="AF92" i="4"/>
  <c r="AG92" i="4"/>
  <c r="AH92" i="4"/>
  <c r="J93" i="4"/>
  <c r="AF93" i="4"/>
  <c r="AG93" i="4"/>
  <c r="AH93" i="4"/>
  <c r="M7" i="5"/>
  <c r="O7" i="5"/>
  <c r="P7" i="5"/>
  <c r="M8" i="5"/>
  <c r="O8" i="5"/>
  <c r="P8" i="5"/>
  <c r="M9" i="5"/>
  <c r="O9" i="5"/>
  <c r="P9" i="5"/>
  <c r="M10" i="5"/>
  <c r="O10" i="5"/>
  <c r="P10" i="5"/>
  <c r="M11" i="5"/>
  <c r="O11" i="5"/>
  <c r="P11" i="5"/>
  <c r="M12" i="5"/>
  <c r="O12" i="5"/>
  <c r="P12" i="5"/>
  <c r="M13" i="5"/>
  <c r="O13" i="5"/>
  <c r="P13" i="5"/>
  <c r="M14" i="5"/>
  <c r="O14" i="5"/>
  <c r="P14" i="5"/>
  <c r="M15" i="5"/>
  <c r="O15" i="5"/>
  <c r="P15" i="5"/>
  <c r="M16" i="5"/>
  <c r="O16" i="5"/>
  <c r="P16" i="5"/>
  <c r="M17" i="5"/>
  <c r="O17" i="5"/>
  <c r="P17" i="5"/>
  <c r="M18" i="5"/>
  <c r="O18" i="5"/>
  <c r="P18" i="5"/>
  <c r="M19" i="5"/>
  <c r="O19" i="5"/>
  <c r="P19" i="5"/>
  <c r="M20" i="5"/>
  <c r="O20" i="5"/>
  <c r="P20" i="5"/>
  <c r="M21" i="5"/>
  <c r="O21" i="5"/>
  <c r="P21" i="5"/>
  <c r="M22" i="5"/>
  <c r="O22" i="5"/>
  <c r="P22" i="5"/>
  <c r="M23" i="5"/>
  <c r="O23" i="5"/>
  <c r="P23" i="5"/>
  <c r="M24" i="5"/>
  <c r="O24" i="5"/>
  <c r="P24" i="5"/>
  <c r="M25" i="5"/>
  <c r="O25" i="5"/>
  <c r="P25" i="5"/>
  <c r="M26" i="5"/>
  <c r="O26" i="5"/>
  <c r="P26" i="5"/>
  <c r="M27" i="5"/>
  <c r="O27" i="5"/>
  <c r="P27" i="5"/>
  <c r="M28" i="5"/>
  <c r="O28" i="5"/>
  <c r="P28" i="5"/>
  <c r="M29" i="5"/>
  <c r="O29" i="5"/>
  <c r="P29" i="5"/>
  <c r="M30" i="5"/>
  <c r="O30" i="5"/>
  <c r="P30" i="5"/>
  <c r="M31" i="5"/>
  <c r="O31" i="5"/>
  <c r="P31" i="5"/>
  <c r="M32" i="5"/>
  <c r="O32" i="5"/>
  <c r="P32" i="5"/>
  <c r="M33" i="5"/>
  <c r="O33" i="5"/>
  <c r="P33" i="5"/>
  <c r="M34" i="5"/>
  <c r="O34" i="5"/>
  <c r="P34" i="5"/>
  <c r="M35" i="5"/>
  <c r="O35" i="5"/>
  <c r="P35" i="5"/>
  <c r="M36" i="5"/>
  <c r="O36" i="5"/>
  <c r="P36" i="5"/>
  <c r="M37" i="5"/>
  <c r="O37" i="5"/>
  <c r="P37" i="5"/>
  <c r="M38" i="5"/>
  <c r="O38" i="5"/>
  <c r="P38" i="5"/>
  <c r="M39" i="5"/>
  <c r="O39" i="5"/>
  <c r="P39" i="5"/>
  <c r="M40" i="5"/>
  <c r="O40" i="5"/>
  <c r="P40" i="5"/>
  <c r="M41" i="5"/>
  <c r="O41" i="5"/>
  <c r="P41" i="5"/>
  <c r="M42" i="5"/>
  <c r="O42" i="5"/>
  <c r="P42" i="5"/>
  <c r="M43" i="5"/>
  <c r="O43" i="5"/>
  <c r="P43" i="5"/>
  <c r="M44" i="5"/>
  <c r="O44" i="5"/>
  <c r="P44" i="5"/>
  <c r="M45" i="5"/>
  <c r="O45" i="5"/>
  <c r="P45" i="5"/>
  <c r="M46" i="5"/>
  <c r="O46" i="5"/>
  <c r="P46" i="5"/>
  <c r="M47" i="5"/>
  <c r="O47" i="5"/>
  <c r="P47" i="5"/>
  <c r="M48" i="5"/>
  <c r="O48" i="5"/>
  <c r="P48" i="5"/>
  <c r="M49" i="5"/>
  <c r="O49" i="5"/>
  <c r="P49" i="5"/>
  <c r="M50" i="5"/>
  <c r="O50" i="5"/>
  <c r="P50" i="5"/>
  <c r="M51" i="5"/>
  <c r="O51" i="5"/>
  <c r="P51" i="5"/>
  <c r="M52" i="5"/>
  <c r="O52" i="5"/>
  <c r="P52" i="5"/>
  <c r="M53" i="5"/>
  <c r="O53" i="5"/>
  <c r="P53" i="5"/>
  <c r="M54" i="5"/>
  <c r="O54" i="5"/>
  <c r="P54" i="5"/>
  <c r="M55" i="5"/>
  <c r="O55" i="5"/>
  <c r="P55" i="5"/>
  <c r="M56" i="5"/>
  <c r="O56" i="5"/>
  <c r="P56" i="5"/>
  <c r="M57" i="5"/>
  <c r="O57" i="5"/>
  <c r="P57" i="5"/>
  <c r="M58" i="5"/>
  <c r="O58" i="5"/>
  <c r="P58" i="5"/>
  <c r="M59" i="5"/>
  <c r="O59" i="5"/>
  <c r="P59" i="5"/>
  <c r="M60" i="5"/>
  <c r="O60" i="5"/>
  <c r="P60" i="5"/>
  <c r="M61" i="5"/>
  <c r="O61" i="5"/>
  <c r="P61" i="5"/>
  <c r="M62" i="5"/>
  <c r="O62" i="5"/>
  <c r="P62" i="5"/>
  <c r="M63" i="5"/>
  <c r="O63" i="5"/>
  <c r="P63" i="5"/>
  <c r="M64" i="5"/>
  <c r="O64" i="5"/>
  <c r="P64" i="5"/>
  <c r="M65" i="5"/>
  <c r="O65" i="5"/>
  <c r="P65" i="5"/>
  <c r="M66" i="5"/>
  <c r="O66" i="5"/>
  <c r="P66" i="5"/>
  <c r="M67" i="5"/>
  <c r="O67" i="5"/>
  <c r="P67" i="5"/>
  <c r="M68" i="5"/>
  <c r="O68" i="5"/>
  <c r="P68" i="5"/>
  <c r="M69" i="5"/>
  <c r="O69" i="5"/>
  <c r="P69" i="5"/>
  <c r="N71" i="5"/>
  <c r="O72" i="5"/>
  <c r="O71" i="5"/>
  <c r="C7" i="6"/>
  <c r="C9" i="6"/>
  <c r="G9" i="6"/>
  <c r="C10" i="6"/>
  <c r="C11" i="6"/>
  <c r="G11" i="6"/>
  <c r="C13" i="6"/>
  <c r="G13" i="6"/>
  <c r="L13" i="6"/>
  <c r="E5" i="6"/>
  <c r="G15" i="6"/>
  <c r="L15" i="6"/>
  <c r="H8" i="8"/>
  <c r="AH9" i="4"/>
  <c r="AG95" i="4"/>
  <c r="AH33" i="4"/>
  <c r="AH29" i="4"/>
  <c r="AH25" i="4"/>
  <c r="AH21" i="4"/>
  <c r="AH17" i="4"/>
  <c r="AH13" i="4"/>
  <c r="N74" i="5"/>
  <c r="N77" i="5"/>
  <c r="AH95" i="4"/>
  <c r="O74" i="5"/>
  <c r="O77" i="5"/>
  <c r="O78" i="5"/>
  <c r="AH96" i="4"/>
  <c r="O75" i="5"/>
</calcChain>
</file>

<file path=xl/sharedStrings.xml><?xml version="1.0" encoding="utf-8"?>
<sst xmlns="http://schemas.openxmlformats.org/spreadsheetml/2006/main" count="1799" uniqueCount="627">
  <si>
    <t>Esportazione Mandati x SIOPE</t>
  </si>
  <si>
    <t>Creditore</t>
  </si>
  <si>
    <t>Codice CIG</t>
  </si>
  <si>
    <t>Numero Mandato</t>
  </si>
  <si>
    <t>Data Mandato</t>
  </si>
  <si>
    <t>Causale Mandato</t>
  </si>
  <si>
    <t>Codice Siope</t>
  </si>
  <si>
    <t>Descrizione Siope</t>
  </si>
  <si>
    <t>Importo Mandato</t>
  </si>
  <si>
    <t>Provvedimento Impegno</t>
  </si>
  <si>
    <t>Consip/Mepa</t>
  </si>
  <si>
    <t>di cui Acquisto Consip/Mepa</t>
  </si>
  <si>
    <t>Comune di DEMO</t>
  </si>
  <si>
    <t>Numero Giorni Pagamento Standard (D)</t>
  </si>
  <si>
    <t>Registrazione</t>
  </si>
  <si>
    <t>Documento</t>
  </si>
  <si>
    <t>Protocollo</t>
  </si>
  <si>
    <t>Area Gestione</t>
  </si>
  <si>
    <t>Capitolo di Bilancio</t>
  </si>
  <si>
    <t>Impegno</t>
  </si>
  <si>
    <t>Mandato</t>
  </si>
  <si>
    <t>Anno</t>
  </si>
  <si>
    <t>Progr.</t>
  </si>
  <si>
    <t>Data (A)</t>
  </si>
  <si>
    <t>Numero</t>
  </si>
  <si>
    <t>Data</t>
  </si>
  <si>
    <t>Descrizione</t>
  </si>
  <si>
    <t>Importo</t>
  </si>
  <si>
    <t>CIG</t>
  </si>
  <si>
    <t>Data (B)</t>
  </si>
  <si>
    <t>Ragione Sociale</t>
  </si>
  <si>
    <t>Partita IVA</t>
  </si>
  <si>
    <t>Codice Fiscale</t>
  </si>
  <si>
    <t>Codice</t>
  </si>
  <si>
    <t>Voce</t>
  </si>
  <si>
    <t>Capitolo</t>
  </si>
  <si>
    <t>Articolo</t>
  </si>
  <si>
    <t>Sub</t>
  </si>
  <si>
    <t>Data (C)</t>
  </si>
  <si>
    <t>Pagamento (C)</t>
  </si>
  <si>
    <t>(D)</t>
  </si>
  <si>
    <t>Estremi Calcolo D.L. 66/2014</t>
  </si>
  <si>
    <t>Diff. (F=C-E)</t>
  </si>
  <si>
    <t>Gg. Pag. (G)</t>
  </si>
  <si>
    <t>H=G o D</t>
  </si>
  <si>
    <t>Ricezione (E=B o A)</t>
  </si>
  <si>
    <t xml:space="preserve">Differenza </t>
  </si>
  <si>
    <t>Liquidazione</t>
  </si>
  <si>
    <t>Ritardi x Responsabilità Creditore</t>
  </si>
  <si>
    <t>Ricezione (A)</t>
  </si>
  <si>
    <t>Pagamento (B)</t>
  </si>
  <si>
    <t>Diff. (C=A-B)</t>
  </si>
  <si>
    <t>Gg. Pag. (E)</t>
  </si>
  <si>
    <t>F=E o D</t>
  </si>
  <si>
    <t>D.L. 66 / 2014 - Tempestività dei Pagamenti - Elenco Mandati senza Fatture</t>
  </si>
  <si>
    <t>D.L. 66 / 2014 - Tempestività dei Pagamenti - Elenco Fatture Pagate</t>
  </si>
  <si>
    <t>Tempestività dei Pagamenti - Elenco Mandati senza Fatture - Periodo 01/01/2025 - 31/03/2025</t>
  </si>
  <si>
    <t>Tempestività dei Pagamenti - Elenco Fatture Pagate - Periodo 01/01/2025 - 31/03/2025</t>
  </si>
  <si>
    <t>Data Scadenza (A)</t>
  </si>
  <si>
    <t>Data Pagamento (B)</t>
  </si>
  <si>
    <t>Importo Fattura (D)</t>
  </si>
  <si>
    <t>Differenza giorni (C=B-A)</t>
  </si>
  <si>
    <t>Indicatore Fattura (E=C X D)</t>
  </si>
  <si>
    <t>Dati Fattura</t>
  </si>
  <si>
    <t>Calcolo</t>
  </si>
  <si>
    <t>ESCLUDI DAL CALCOLO</t>
  </si>
  <si>
    <t>Importo Fattura</t>
  </si>
  <si>
    <t>IVA</t>
  </si>
  <si>
    <t>Scissione Pagamenti</t>
  </si>
  <si>
    <t>Importo Dovuto</t>
  </si>
  <si>
    <t>Data Scadenza</t>
  </si>
  <si>
    <t>Scadenza</t>
  </si>
  <si>
    <t>Ammontare Complessivo dei Debiti e Numero Imprese Creditrici</t>
  </si>
  <si>
    <t>Ammontare Complessivo dei Debiti</t>
  </si>
  <si>
    <t>Numero Imprese Creditrici</t>
  </si>
  <si>
    <t>(Da Nota IFEL del 21/11/2019)</t>
  </si>
  <si>
    <r>
      <t xml:space="preserve"> &gt; se </t>
    </r>
    <r>
      <rPr>
        <b/>
        <i/>
        <sz val="9"/>
        <color indexed="8"/>
        <rFont val="Calibri"/>
        <family val="2"/>
      </rPr>
      <t>R</t>
    </r>
    <r>
      <rPr>
        <i/>
        <sz val="9"/>
        <color indexed="8"/>
        <rFont val="Calibri"/>
        <family val="2"/>
      </rPr>
      <t xml:space="preserve"> &gt; 0,9 allora l’indicatore fa scattare l’obbligo di accantonamento per mancata riduzione del debito pregresso secondo la quota massima del 5%. </t>
    </r>
  </si>
  <si>
    <r>
      <t xml:space="preserve">     &gt; se </t>
    </r>
    <r>
      <rPr>
        <b/>
        <i/>
        <sz val="9"/>
        <color indexed="8"/>
        <rFont val="Calibri"/>
        <family val="2"/>
      </rPr>
      <t>R</t>
    </r>
    <r>
      <rPr>
        <i/>
        <sz val="9"/>
        <color indexed="8"/>
        <rFont val="Calibri"/>
        <family val="2"/>
      </rPr>
      <t xml:space="preserve"> &lt;= 0,9 allora l’indicatore individua un caso da non sanzionare sotto il profilo della mancata riduzione del debito pregresso e si passa ad elaborare il ritardo annuale dei pagamenti;</t>
    </r>
  </si>
  <si>
    <r>
      <t xml:space="preserve">  o calcoliamo il rapporto dei due importi</t>
    </r>
    <r>
      <rPr>
        <b/>
        <i/>
        <sz val="9"/>
        <color indexed="8"/>
        <rFont val="Calibri"/>
        <family val="2"/>
      </rPr>
      <t xml:space="preserve"> R</t>
    </r>
    <r>
      <rPr>
        <i/>
        <sz val="9"/>
        <color indexed="8"/>
        <rFont val="Calibri"/>
        <family val="2"/>
      </rPr>
      <t>=(STOCK-1)/(STOCK-2)</t>
    </r>
  </si>
  <si>
    <r>
      <t xml:space="preserve">  o calcoliamo l’ammontare dello stock di debiti commerciali residui scaduti e non pagati alla fine del secondo esercizio precedente, che chiameremo </t>
    </r>
    <r>
      <rPr>
        <b/>
        <i/>
        <sz val="9"/>
        <color indexed="8"/>
        <rFont val="Calibri"/>
        <family val="2"/>
      </rPr>
      <t>STOCK-2</t>
    </r>
    <r>
      <rPr>
        <i/>
        <sz val="9"/>
        <color indexed="8"/>
        <rFont val="Calibri"/>
        <family val="2"/>
      </rPr>
      <t xml:space="preserve">;   </t>
    </r>
  </si>
  <si>
    <t xml:space="preserve">- altrimenti (STOCK-1 maggiore del 5% del totale fatture): </t>
  </si>
  <si>
    <t xml:space="preserve">  o  l’indicatore individua un caso da non sanzionare sotto il profilo della  mancata riduzione del debito pregresso e si passa ad elaborare l’indicatore di ritardo annuale dei pagamenti;</t>
  </si>
  <si>
    <r>
      <t xml:space="preserve">- se </t>
    </r>
    <r>
      <rPr>
        <b/>
        <i/>
        <sz val="9"/>
        <color indexed="8"/>
        <rFont val="Calibri"/>
        <family val="2"/>
      </rPr>
      <t>STOCK-1</t>
    </r>
    <r>
      <rPr>
        <i/>
        <sz val="9"/>
        <color indexed="8"/>
        <rFont val="Calibri"/>
        <family val="2"/>
      </rPr>
      <t xml:space="preserve"> è minore o uguale al 5% del totale delle fatture ricevute nell’esercizio precedente: </t>
    </r>
  </si>
  <si>
    <r>
      <t xml:space="preserve">- calcoliamo l’ammontare dello stock di debiti commerciali residui scaduti e non pagati alla fine dell’esercizio precedente, che chiameremo </t>
    </r>
    <r>
      <rPr>
        <b/>
        <i/>
        <sz val="9"/>
        <color indexed="8"/>
        <rFont val="Calibri"/>
        <family val="2"/>
      </rPr>
      <t>STOCK-1</t>
    </r>
    <r>
      <rPr>
        <i/>
        <sz val="9"/>
        <color indexed="8"/>
        <rFont val="Calibri"/>
        <family val="2"/>
      </rPr>
      <t xml:space="preserve">; </t>
    </r>
  </si>
  <si>
    <t xml:space="preserve">L’algoritmo per il calcolo dell’indicatore di riduzione del debito è il seguente: </t>
  </si>
  <si>
    <t>(2)</t>
  </si>
  <si>
    <t>(R) &lt;= 0,90</t>
  </si>
  <si>
    <t>Rapporto Stock (R) = (STOCK - 1) / (STOCK - 2)</t>
  </si>
  <si>
    <t>Ammontare Complessivo dei Debiti 2019 (STOCK - 2)</t>
  </si>
  <si>
    <t>(1)</t>
  </si>
  <si>
    <t>(STOCK - 1) &lt;=  5 % dell'Importo delle fatture</t>
  </si>
  <si>
    <t xml:space="preserve"> 5% dell'Importo Totale delle Fatture</t>
  </si>
  <si>
    <t xml:space="preserve">Importo Totale Fatture dell'Anno </t>
  </si>
  <si>
    <t>*Vedi dettaglio nel foglio ElencoFatture</t>
  </si>
  <si>
    <t>Importo Totale Fatture dell'Anno (NETTO)</t>
  </si>
  <si>
    <t>Importo Totale Fatture dell'Anno (IVA)</t>
  </si>
  <si>
    <t>5 % fatture</t>
  </si>
  <si>
    <t>Importo Totale Fatture dell'Anno (LORDO)</t>
  </si>
  <si>
    <t>*Vedi dettaglio nel foglio Debiti</t>
  </si>
  <si>
    <t>Ammontare Complessivo dei Debiti 2020 (STOCK - 1)</t>
  </si>
  <si>
    <t>Rispettato se (1) o (2) è uguale a SI</t>
  </si>
  <si>
    <t>RISPETTATO</t>
  </si>
  <si>
    <t xml:space="preserve">Indicatore di Riduzione del Debito Commerciale Residuo </t>
  </si>
  <si>
    <t>Indicatore di Riduzione del Debito Commerciale Residuo</t>
  </si>
  <si>
    <t>Importo IVA</t>
  </si>
  <si>
    <t>Data PEC / Data Protocollo/ Data Registrazione</t>
  </si>
  <si>
    <t>Stato Fattura    (I / L / P)</t>
  </si>
  <si>
    <t>Numero Movimento</t>
  </si>
  <si>
    <t>Vengono visualizzate tutte le Fatture Acquisto la cui data PEC (in altrnativa se non valorizzata Data Protocollo o Data Registrazione) è del 2020</t>
  </si>
  <si>
    <t>Importi CALCOLO</t>
  </si>
  <si>
    <t>Importi TOTALI</t>
  </si>
  <si>
    <t>Indicatore di Riduzione del Debito Residuo - Elenco Fatture dell'Anno</t>
  </si>
  <si>
    <t>(*) Importo Complessivo dei Debiti al Netto dell'Iva</t>
  </si>
  <si>
    <t>Identificativo SDI</t>
  </si>
  <si>
    <t>Importo Calcolo</t>
  </si>
  <si>
    <t>Importo Totale Fatture dell'Anno (IVA SPLIT PAYMENT)</t>
  </si>
  <si>
    <t>Importo Totale Fatture dell'Anno (NETTO IVA SPLIT PAYMENT)</t>
  </si>
  <si>
    <t>Importo Totale Fatture dell'Anno (NETTO SPLIT PAYMENT)</t>
  </si>
  <si>
    <t>Comune di Chamois</t>
  </si>
  <si>
    <t>4249R00076</t>
  </si>
  <si>
    <t>PRATICA TICA - CA24001221</t>
  </si>
  <si>
    <t>SI</t>
  </si>
  <si>
    <t>A03EAEF672</t>
  </si>
  <si>
    <t>2024</t>
  </si>
  <si>
    <t>3605</t>
  </si>
  <si>
    <t>DEVAL SpA a  s.u.</t>
  </si>
  <si>
    <t>01013210073</t>
  </si>
  <si>
    <t>2</t>
  </si>
  <si>
    <t>Tecnico/Manutentiva</t>
  </si>
  <si>
    <t>2000401</t>
  </si>
  <si>
    <t/>
  </si>
  <si>
    <t>62</t>
  </si>
  <si>
    <t>NO</t>
  </si>
  <si>
    <t>FATTPA 11_24</t>
  </si>
  <si>
    <t>SERVIZIO DI PROGETTAZIONE E DL DEI LAVORI DI MANUTENZIONE STRAORDINARIA DELLE RETI DELL'ACQUEDOTTO COMUNALE PIAZZA CORGNOLAZ. [Ex.Imp. 2022/273] (Somma Impegnate nell'Esercizio 2022 da riscrivere nell'Esercizio 2023) [Ex.Imp. 2023/92] (Somma Impegnate nel</t>
  </si>
  <si>
    <t>ZC5384CE67</t>
  </si>
  <si>
    <t>3992</t>
  </si>
  <si>
    <t>RODOLFO LUCA</t>
  </si>
  <si>
    <t>00672320074</t>
  </si>
  <si>
    <t>RDLLCU72D12L872V</t>
  </si>
  <si>
    <t>2000101</t>
  </si>
  <si>
    <t>30</t>
  </si>
  <si>
    <t>FATTPA 12_24</t>
  </si>
  <si>
    <t>SERVIZIO DI DL, CONTABILITA' E CRE DEI LAVORI DI MANUTENZIONE STRAORDINARIA RIFACIMENTO PAVIMENTAZIONE PIAZZA CORGNOLAZ. [Ex.Imp. 2023/223] (Somma Impegnate nell'Esercizio 2023 da riscrivere nell'Esercizio 2024)</t>
  </si>
  <si>
    <t>ZB63BFCA7B</t>
  </si>
  <si>
    <t>4189</t>
  </si>
  <si>
    <t>31</t>
  </si>
  <si>
    <t>V070012407053</t>
  </si>
  <si>
    <t>FATTURA</t>
  </si>
  <si>
    <t>Z633D88D64</t>
  </si>
  <si>
    <t>4198</t>
  </si>
  <si>
    <t>GSA SpA - Gruppo Servizi Associati SpA</t>
  </si>
  <si>
    <t>01484180391</t>
  </si>
  <si>
    <t>1000402</t>
  </si>
  <si>
    <t>63</t>
  </si>
  <si>
    <t>139/2024</t>
  </si>
  <si>
    <t>ACQUISTO VEICOLO TRAXTER PRO HDO10</t>
  </si>
  <si>
    <t>B27FBE3D65</t>
  </si>
  <si>
    <t>4228</t>
  </si>
  <si>
    <t>VDA ADVENTURES SRL</t>
  </si>
  <si>
    <t>01292830070</t>
  </si>
  <si>
    <t>56</t>
  </si>
  <si>
    <t>1445/007</t>
  </si>
  <si>
    <t>PUBBLICITA</t>
  </si>
  <si>
    <t>B4E7B52372</t>
  </si>
  <si>
    <t>4227</t>
  </si>
  <si>
    <t>LG PRESSE SRL</t>
  </si>
  <si>
    <t>01141020071</t>
  </si>
  <si>
    <t>1</t>
  </si>
  <si>
    <t>Amministrativa/Finanziaria</t>
  </si>
  <si>
    <t>1000202</t>
  </si>
  <si>
    <t>60</t>
  </si>
  <si>
    <t>FATTPA 166_24</t>
  </si>
  <si>
    <t>SERVIZIO DI GESTIONE DELL'UFFICIO TURISTICO DI CHAMOIS_PERIODO SETTEMBRE 2024</t>
  </si>
  <si>
    <t>ZCA394B89E</t>
  </si>
  <si>
    <t>4226</t>
  </si>
  <si>
    <t>ENJOY EVENTS srl</t>
  </si>
  <si>
    <t>01102380076</t>
  </si>
  <si>
    <t>59</t>
  </si>
  <si>
    <t>440 FTE</t>
  </si>
  <si>
    <t>4224</t>
  </si>
  <si>
    <t>SEV - Services des eaux Valdotaines S.R.L.</t>
  </si>
  <si>
    <t>01277260079</t>
  </si>
  <si>
    <t>1000203</t>
  </si>
  <si>
    <t>55</t>
  </si>
  <si>
    <t>439 FTE</t>
  </si>
  <si>
    <t>4225</t>
  </si>
  <si>
    <t>54</t>
  </si>
  <si>
    <t>81</t>
  </si>
  <si>
    <t>PRANZO DI NATALE 2024 PER OVER 65 + BAMBINI E ACCOMPAGNATORI</t>
  </si>
  <si>
    <t>B4E7CDC894</t>
  </si>
  <si>
    <t>4255</t>
  </si>
  <si>
    <t>MAISON CLY SRL</t>
  </si>
  <si>
    <t>00197170079</t>
  </si>
  <si>
    <t>1000102</t>
  </si>
  <si>
    <t>61</t>
  </si>
  <si>
    <t>P-400446</t>
  </si>
  <si>
    <t>PROMOZIONE SU RIVISTA GOWINTER - Numero offerta: 00142577</t>
  </si>
  <si>
    <t>B49FDA98AB</t>
  </si>
  <si>
    <t>4254</t>
  </si>
  <si>
    <t>PUBLI(IN) SRL</t>
  </si>
  <si>
    <t>01842780064</t>
  </si>
  <si>
    <t>57</t>
  </si>
  <si>
    <t>340</t>
  </si>
  <si>
    <t>Manutenzioni per la funivia e la teleferica Buisson-Chamois 2024 PD 2930 DEL 19/05/2022 Zoppo - convenzione 31/05/2022 al 01/06/2032 vedi acc 214</t>
  </si>
  <si>
    <t>4302</t>
  </si>
  <si>
    <t>CHAMOIS  SERVIZI S.R.L.</t>
  </si>
  <si>
    <t>01033180074</t>
  </si>
  <si>
    <t>*</t>
  </si>
  <si>
    <t>4000005</t>
  </si>
  <si>
    <t>91</t>
  </si>
  <si>
    <t>1010934870</t>
  </si>
  <si>
    <t>CONSIP 30 LOTTO 5 - 60 mesi</t>
  </si>
  <si>
    <t>Z692CCC3A7</t>
  </si>
  <si>
    <t>4285</t>
  </si>
  <si>
    <t>KYOCERA DOCUMENT SOLUTIONS ITALIA S.P.A.</t>
  </si>
  <si>
    <t>02973040963</t>
  </si>
  <si>
    <t>64</t>
  </si>
  <si>
    <t>0002105732</t>
  </si>
  <si>
    <t>FATT. IVA SPLIT P.</t>
  </si>
  <si>
    <t>Z493CEA7B7</t>
  </si>
  <si>
    <t>4330</t>
  </si>
  <si>
    <t>MAGGIOLI TRIBUTI  - M.T  SpA</t>
  </si>
  <si>
    <t>02638260402</t>
  </si>
  <si>
    <t>06907290156</t>
  </si>
  <si>
    <t>53</t>
  </si>
  <si>
    <t>341</t>
  </si>
  <si>
    <t>Assistenza informatica e tributi, gesionale e amministrativa 2024 come da convenzione</t>
  </si>
  <si>
    <t>4342</t>
  </si>
  <si>
    <t>44</t>
  </si>
  <si>
    <t>347</t>
  </si>
  <si>
    <t>Supporto alle manifestazioni 2024</t>
  </si>
  <si>
    <t>4343</t>
  </si>
  <si>
    <t>49</t>
  </si>
  <si>
    <t>1/204</t>
  </si>
  <si>
    <t>LA BRUGOLA Snc di Menabreaz Michel - foritura materiale da ferramenta.</t>
  </si>
  <si>
    <t>ZBB3D202F0</t>
  </si>
  <si>
    <t>4344</t>
  </si>
  <si>
    <t>LA BRUGOLA Snc di Menabreaz Michel</t>
  </si>
  <si>
    <t>01245180078</t>
  </si>
  <si>
    <t>65</t>
  </si>
  <si>
    <t>348</t>
  </si>
  <si>
    <t>MANUTENZIONE STRAORDINARIA ALLOGGIO COMUNALE( smontaggio mobili, impianto elettrico, tinteggiatura alloggio, pavimentazione e sbarre finestre)</t>
  </si>
  <si>
    <t>2025</t>
  </si>
  <si>
    <t>6</t>
  </si>
  <si>
    <t>45</t>
  </si>
  <si>
    <t>23086/702-2024</t>
  </si>
  <si>
    <t>CIG: Z573DD3072</t>
  </si>
  <si>
    <t>Z573DD3072</t>
  </si>
  <si>
    <t>8</t>
  </si>
  <si>
    <t>BEYFIN SPA S.B.</t>
  </si>
  <si>
    <t>03876950480</t>
  </si>
  <si>
    <t>67</t>
  </si>
  <si>
    <t>1657</t>
  </si>
  <si>
    <t>B4E7A989F2</t>
  </si>
  <si>
    <t>7</t>
  </si>
  <si>
    <t>NEW OFFICE 2 TECHNICS SRL</t>
  </si>
  <si>
    <t>01151620075</t>
  </si>
  <si>
    <t>66</t>
  </si>
  <si>
    <t>FPA 6/25</t>
  </si>
  <si>
    <t>Z6B2F5A7AD</t>
  </si>
  <si>
    <t>CARENA Alessandro dott. ing.</t>
  </si>
  <si>
    <t>01255360073</t>
  </si>
  <si>
    <t>CRNLSN55P24L219S</t>
  </si>
  <si>
    <t>111</t>
  </si>
  <si>
    <t>2024-1150195</t>
  </si>
  <si>
    <t>FCM - FATTURA CLIENTI SCISSIONE DEI PAGAMENTI ai sensi dell'art.17-ter del Dpr 633/1972 Premio INAIL gia' incluso negli oneri Retributivi e Previdenziali. 5.75 euro</t>
  </si>
  <si>
    <t>ZEE3DAAEBD</t>
  </si>
  <si>
    <t>133</t>
  </si>
  <si>
    <t>MANPOWER SRL</t>
  </si>
  <si>
    <t>11947650153</t>
  </si>
  <si>
    <t>68</t>
  </si>
  <si>
    <t>1625000461</t>
  </si>
  <si>
    <t>Uff.FILIALE AOSTA CORGNOLAZ (FRAZIONE) PER.31-12-2024-01-01-2025 Ballo OR 130070120240</t>
  </si>
  <si>
    <t>69</t>
  </si>
  <si>
    <t>S.I.A.E. -  Società Italiana degli Autori ed Editori - SIAE</t>
  </si>
  <si>
    <t>00987061009</t>
  </si>
  <si>
    <t>01336610587</t>
  </si>
  <si>
    <t>1625000463</t>
  </si>
  <si>
    <t>Uff.FILIALE AOSTA SAN PANTALEONE PER.04-01-2025-04-01-2025 Concerto leggera 130070120240</t>
  </si>
  <si>
    <t>900064/25PA</t>
  </si>
  <si>
    <t>FASTALP srl: Accesso internet + eventuale traffico per telecontrollo vasche acquedotto intercomunale</t>
  </si>
  <si>
    <t>ZCE2FEA316</t>
  </si>
  <si>
    <t>187</t>
  </si>
  <si>
    <t>Telecomunicazioni Digitali  FASTALP srl</t>
  </si>
  <si>
    <t>01079120075</t>
  </si>
  <si>
    <t>71</t>
  </si>
  <si>
    <t>900012/25PA</t>
  </si>
  <si>
    <t>Contratto telefonia da Maggio 2024 a Dicembre 2024</t>
  </si>
  <si>
    <t>ZCC3D967E7</t>
  </si>
  <si>
    <t>194</t>
  </si>
  <si>
    <t>70</t>
  </si>
  <si>
    <t>4/PA</t>
  </si>
  <si>
    <t>HOSTING E SPAZIO WEB LOVECHAMOIS.IT PER TRIENNIO 2025-2027.</t>
  </si>
  <si>
    <t>B49FBE0F88</t>
  </si>
  <si>
    <t>110</t>
  </si>
  <si>
    <t>HEXTRA srl</t>
  </si>
  <si>
    <t>01121870073</t>
  </si>
  <si>
    <t>72</t>
  </si>
  <si>
    <t>2/001</t>
  </si>
  <si>
    <t>CSE e CSP inerente lavori di manutenzione straordinaria della rete dell acquedotto di P.zza Corgnolaz  C.I.G. ZD8384CF9A</t>
  </si>
  <si>
    <t>ZD8384CF9A</t>
  </si>
  <si>
    <t>129</t>
  </si>
  <si>
    <t>NICOTERA GEOM. JONATHAN</t>
  </si>
  <si>
    <t>00650840077</t>
  </si>
  <si>
    <t>NCTJTH73M10A326A</t>
  </si>
  <si>
    <t>92</t>
  </si>
  <si>
    <t>3/001</t>
  </si>
  <si>
    <t>CSE e CSP inerente lavori di manutenzione straordinaria  di P.zza Corgnolaz C.I.G. Z553BFCACF</t>
  </si>
  <si>
    <t>128</t>
  </si>
  <si>
    <t>93</t>
  </si>
  <si>
    <t>Determinaz 89-2024 Protoc. 3723 del 20.11.2024</t>
  </si>
  <si>
    <t>B45ECDE4F4</t>
  </si>
  <si>
    <t>VALLE D’AOSTA 101 Soc. Coop</t>
  </si>
  <si>
    <t>01028350070</t>
  </si>
  <si>
    <t>73</t>
  </si>
  <si>
    <t>FATTPA 6_25</t>
  </si>
  <si>
    <t>SERVIZIO DI GESTIONE DELL'UFFICIO TURISTICO DI CHAMOIS_PERIODO 01/12/2024 - 30/06/2025</t>
  </si>
  <si>
    <t>B4C1FC1F45</t>
  </si>
  <si>
    <t>231</t>
  </si>
  <si>
    <t>58</t>
  </si>
  <si>
    <t>1025006177</t>
  </si>
  <si>
    <t>30069645-002</t>
  </si>
  <si>
    <t>Z01392D4FF</t>
  </si>
  <si>
    <t>180</t>
  </si>
  <si>
    <t>POSTE ITALIANE SPA</t>
  </si>
  <si>
    <t>01114601006</t>
  </si>
  <si>
    <t>97103880585</t>
  </si>
  <si>
    <t>74</t>
  </si>
  <si>
    <t>5</t>
  </si>
  <si>
    <t>Trasporto interno 2024</t>
  </si>
  <si>
    <t>177</t>
  </si>
  <si>
    <t>50</t>
  </si>
  <si>
    <t>47</t>
  </si>
  <si>
    <t>Trasporto interno 2024 - Extra</t>
  </si>
  <si>
    <t>181</t>
  </si>
  <si>
    <t>GESTIONE IL SIGNORE DEGLI  ANELLI 2024</t>
  </si>
  <si>
    <t>175</t>
  </si>
  <si>
    <t>46</t>
  </si>
  <si>
    <t>Gestione Soccorso interno 2024</t>
  </si>
  <si>
    <t>176</t>
  </si>
  <si>
    <t>52</t>
  </si>
  <si>
    <t>9</t>
  </si>
  <si>
    <t>182</t>
  </si>
  <si>
    <t>48</t>
  </si>
  <si>
    <t>225000001434</t>
  </si>
  <si>
    <t>DET.N.50 DEL 09/12/2023 POD FATTURA MULTISITO</t>
  </si>
  <si>
    <t>ZB33D5D34A</t>
  </si>
  <si>
    <t>200</t>
  </si>
  <si>
    <t>CVA - C.V.A. ENERGIE srl  già CVA TRADING srl a su</t>
  </si>
  <si>
    <t>01032450072</t>
  </si>
  <si>
    <t>75</t>
  </si>
  <si>
    <t>76</t>
  </si>
  <si>
    <t>225000001435</t>
  </si>
  <si>
    <t>201</t>
  </si>
  <si>
    <t>77</t>
  </si>
  <si>
    <t>78</t>
  </si>
  <si>
    <t>10</t>
  </si>
  <si>
    <t>Manutezione alle strade e sentieri incluso verde - ordinaria</t>
  </si>
  <si>
    <t>208</t>
  </si>
  <si>
    <t>51</t>
  </si>
  <si>
    <t>0009-2024/EL</t>
  </si>
  <si>
    <t>imp.346</t>
  </si>
  <si>
    <t>Z58394A899</t>
  </si>
  <si>
    <t>270</t>
  </si>
  <si>
    <t>FIORI E FIORI SRLS</t>
  </si>
  <si>
    <t>01190730075</t>
  </si>
  <si>
    <t>80</t>
  </si>
  <si>
    <t>2386442</t>
  </si>
  <si>
    <t>"Linea Diretta" - Servizio Assistenza Nexi Payments SpA 02345448 Codice Personale d'identificazione 049084189 Per i costi telef. visiti il sito www.nexi.it - menu' Trasparenza Mandato SEPA SDD: 792254579610800002 Art.17-ter DPR 633/72 - Scissione dei paga</t>
  </si>
  <si>
    <t>254</t>
  </si>
  <si>
    <t>NEXY PAYMENT SPA</t>
  </si>
  <si>
    <t>10542790968</t>
  </si>
  <si>
    <t>04107060966</t>
  </si>
  <si>
    <t>198</t>
  </si>
  <si>
    <t>79</t>
  </si>
  <si>
    <t>V070012500223</t>
  </si>
  <si>
    <t>320</t>
  </si>
  <si>
    <t>90</t>
  </si>
  <si>
    <t>08/2025</t>
  </si>
  <si>
    <t>PROGETTAZIONE, DL, CONTABILITA' E CRE _LAVORI MANUTENZIONE ALPEGGI COMUNALI</t>
  </si>
  <si>
    <t>B27C1C2537</t>
  </si>
  <si>
    <t>299</t>
  </si>
  <si>
    <t>ROBERTO PAOLINI</t>
  </si>
  <si>
    <t>00603090077</t>
  </si>
  <si>
    <t>PLNRRT69E11A326G</t>
  </si>
  <si>
    <t>112</t>
  </si>
  <si>
    <t>10/2025</t>
  </si>
  <si>
    <t>Determinazione n. 55-2024 prot. 2881 del 09/09/2024</t>
  </si>
  <si>
    <t>B2F9A972D2</t>
  </si>
  <si>
    <t>301</t>
  </si>
  <si>
    <t>MUSSATTI FRANCO DI MUSSATTI PERO E VALTER SNC</t>
  </si>
  <si>
    <t>00491310074</t>
  </si>
  <si>
    <t>83</t>
  </si>
  <si>
    <t>9/2025</t>
  </si>
  <si>
    <t>Determinazione n. 35-2024 prot. 1923 del 19/06/2024</t>
  </si>
  <si>
    <t>B20D02DCFD</t>
  </si>
  <si>
    <t>300</t>
  </si>
  <si>
    <t>82</t>
  </si>
  <si>
    <t>FE2025-272</t>
  </si>
  <si>
    <t>MONITORAGGIO PATRIMONIO MEF 2023 - TRATTATIVA DIRETTA MEPA N. 4285148</t>
  </si>
  <si>
    <t>B173C273B8</t>
  </si>
  <si>
    <t>329</t>
  </si>
  <si>
    <t>WINXPAL SRL</t>
  </si>
  <si>
    <t>08768760012</t>
  </si>
  <si>
    <t>86</t>
  </si>
  <si>
    <t>51/2025</t>
  </si>
  <si>
    <t>Rif. Determinazione n. 61-2023 del 28/12/2023 - CIG: Z723DED28A</t>
  </si>
  <si>
    <t>Z723DED28A</t>
  </si>
  <si>
    <t>364</t>
  </si>
  <si>
    <t>RES NOVAE di SAITA ENRICO</t>
  </si>
  <si>
    <t>IT010323800</t>
  </si>
  <si>
    <t>STANRC66B13F952Q</t>
  </si>
  <si>
    <t>85</t>
  </si>
  <si>
    <t>Z583D0CEDC</t>
  </si>
  <si>
    <t>422</t>
  </si>
  <si>
    <t>CLIMA SERVICE scarl</t>
  </si>
  <si>
    <t>01058570076</t>
  </si>
  <si>
    <t>87</t>
  </si>
  <si>
    <t>88</t>
  </si>
  <si>
    <t>3</t>
  </si>
  <si>
    <t>SERVIZIO DI GESTIONE TECNICA ACQUEDOTTO INTERCOMUNALE.</t>
  </si>
  <si>
    <t>855917891F</t>
  </si>
  <si>
    <t>423</t>
  </si>
  <si>
    <t>89</t>
  </si>
  <si>
    <t>1025030664</t>
  </si>
  <si>
    <t>491</t>
  </si>
  <si>
    <t>Fattura di vendita</t>
  </si>
  <si>
    <t>B51E0BCA03</t>
  </si>
  <si>
    <t>479</t>
  </si>
  <si>
    <t>LAVOYER  Nicole ( dott. commercialista)</t>
  </si>
  <si>
    <t>01191190071</t>
  </si>
  <si>
    <t>LVYNCL88E52A326S</t>
  </si>
  <si>
    <t>REDAZIONE DELLA DOCUMNETAZIONE RICHIESTA DI FINANZIAMENTO B.I.M. ACQUEDOTTO INTERCOMUNALE CHAMOIS-LA MAGDELEINE-ANTEY ST ANDRE -FORESSUS</t>
  </si>
  <si>
    <t>Z273D34CAF</t>
  </si>
  <si>
    <t>513</t>
  </si>
  <si>
    <t>GACHET ING. PAOLO</t>
  </si>
  <si>
    <t>01250460076</t>
  </si>
  <si>
    <t>GCHPLA69C20A326F</t>
  </si>
  <si>
    <t>141</t>
  </si>
  <si>
    <t>900066/25PA</t>
  </si>
  <si>
    <t>Contratto telefonia da Gennaio 2025 a Dicembre 2025</t>
  </si>
  <si>
    <t>B5355575DC</t>
  </si>
  <si>
    <t>552</t>
  </si>
  <si>
    <t>84</t>
  </si>
  <si>
    <t>AR00484601</t>
  </si>
  <si>
    <t>scissione pagamenti NO Periodo fatturazione: 09 dicembre 2024 - 08 febbraio 2025</t>
  </si>
  <si>
    <t>B36FF39C69</t>
  </si>
  <si>
    <t>641</t>
  </si>
  <si>
    <t>VODAFONE ITALIA S.p.A.</t>
  </si>
  <si>
    <t>08539010010</t>
  </si>
  <si>
    <t>93026890017</t>
  </si>
  <si>
    <t>94</t>
  </si>
  <si>
    <t>2025-1006761</t>
  </si>
  <si>
    <t>FCM - FATTURA CLIENTI SCISSIONE DEI PAGAMENTI ai sensi dell'art.17-ter del Dpr 633/1972</t>
  </si>
  <si>
    <t>600</t>
  </si>
  <si>
    <t>95</t>
  </si>
  <si>
    <t>8A00099916</t>
  </si>
  <si>
    <t>Fattura Febbraio 25: Periodo 2/25 Dic - Gen</t>
  </si>
  <si>
    <t>Z3C3DD32F9</t>
  </si>
  <si>
    <t>646</t>
  </si>
  <si>
    <t>TELECOM ITALIA SPA -</t>
  </si>
  <si>
    <t>00488410010</t>
  </si>
  <si>
    <t>7X00722975</t>
  </si>
  <si>
    <t>Fattura Febbraio 25: Periodo 2/25 Dic-Gen</t>
  </si>
  <si>
    <t>645</t>
  </si>
  <si>
    <t>FATTPA 17_25</t>
  </si>
  <si>
    <t>657</t>
  </si>
  <si>
    <t>171</t>
  </si>
  <si>
    <t>169</t>
  </si>
  <si>
    <t>7/001</t>
  </si>
  <si>
    <t>INCREMENTO DI SPESA PER PRESTAZIONE PROFESSIONALE PER GLI INTERVENTI DI BONIFICA DI VERSANTE INTERESSATO DA DISSESTO IDROGEOLOGICO A SUIS - SALDO PRESTAZIONI GEOLOGICHE</t>
  </si>
  <si>
    <t>ZA7321CF01</t>
  </si>
  <si>
    <t>642</t>
  </si>
  <si>
    <t>BALTEA STUDIO GEOLOGICO ASSOCIATO Alex Théodule - Marco Vagliasindi</t>
  </si>
  <si>
    <t>01129450076</t>
  </si>
  <si>
    <t>142</t>
  </si>
  <si>
    <t>225000054548</t>
  </si>
  <si>
    <t>643</t>
  </si>
  <si>
    <t>164</t>
  </si>
  <si>
    <t>225000054549</t>
  </si>
  <si>
    <t>644</t>
  </si>
  <si>
    <t>165</t>
  </si>
  <si>
    <t>ACQUEDOTTO INTERCOMUNALE - MANUTENZIONE STRAORDINARIA RICERCA E RIPARAZIONE PERDITE RETE.</t>
  </si>
  <si>
    <t>ZBE3C4080E</t>
  </si>
  <si>
    <t>688</t>
  </si>
  <si>
    <t>ZD230EBD13</t>
  </si>
  <si>
    <t>715</t>
  </si>
  <si>
    <t>FISSI ing. Luca D.I.  - SERVIZI ANTINCENDIO</t>
  </si>
  <si>
    <t>01047670078</t>
  </si>
  <si>
    <t>FSSLCU80B20A326V</t>
  </si>
  <si>
    <t>1625006544</t>
  </si>
  <si>
    <t>Uff.FILIALE AOSTA COMUNALE POLIVALENTE PER.01-01-2025-31-12-2025 Strumenti meccanici</t>
  </si>
  <si>
    <t>735</t>
  </si>
  <si>
    <t>1000205</t>
  </si>
  <si>
    <t>100/2025</t>
  </si>
  <si>
    <t>Rif. Determinazione n. 05/2025 del 29/01/2025 - CIG: B563F3CDF3</t>
  </si>
  <si>
    <t>B563F3CDF3</t>
  </si>
  <si>
    <t>769</t>
  </si>
  <si>
    <t>172</t>
  </si>
  <si>
    <t>2192/702-2025</t>
  </si>
  <si>
    <t>852</t>
  </si>
  <si>
    <t>168</t>
  </si>
  <si>
    <t>V8-293</t>
  </si>
  <si>
    <t>Consegnato a: COMUNE DI CHAMOIS FRAZ. CORGNOLAZ, 11                -CHAMOIS ATTENZIONE: PER IL PAGAMENTO CON BONIFICO INDICARE NELLA CAUSALE, TASSATIVAMENTE, IL SEGUENTE IDENTIFICATIVO: IDRFV80002932025</t>
  </si>
  <si>
    <t>B4E88C5CB0</t>
  </si>
  <si>
    <t>912</t>
  </si>
  <si>
    <t>IDROCENTRO SPA</t>
  </si>
  <si>
    <t>00539530048</t>
  </si>
  <si>
    <t>183</t>
  </si>
  <si>
    <t>1025056320</t>
  </si>
  <si>
    <t>913</t>
  </si>
  <si>
    <t>167</t>
  </si>
  <si>
    <t>900090/25PA</t>
  </si>
  <si>
    <t>Accesso ad Internet e manutenzione videosorveglianza strada per la Magdeleine</t>
  </si>
  <si>
    <t>1013</t>
  </si>
  <si>
    <t>173</t>
  </si>
  <si>
    <t>900079/25PA</t>
  </si>
  <si>
    <t>1012</t>
  </si>
  <si>
    <t>174</t>
  </si>
  <si>
    <t>FATTPA 43_25</t>
  </si>
  <si>
    <t>1048</t>
  </si>
  <si>
    <t>170</t>
  </si>
  <si>
    <t>13</t>
  </si>
  <si>
    <t>B36FCB7A9E</t>
  </si>
  <si>
    <t>1061</t>
  </si>
  <si>
    <t>178</t>
  </si>
  <si>
    <t>179</t>
  </si>
  <si>
    <t>225000105412</t>
  </si>
  <si>
    <t>1047</t>
  </si>
  <si>
    <t>166</t>
  </si>
  <si>
    <t>225000105411</t>
  </si>
  <si>
    <t>1046</t>
  </si>
  <si>
    <t>2025/6/2003/FE</t>
  </si>
  <si>
    <t>SERVIZIO FOGNATURA PRIMO ACCONTO SCADENZA 30/03/2025</t>
  </si>
  <si>
    <t>810</t>
  </si>
  <si>
    <t>Unité des Communes Valdotaines Mont-Cervin</t>
  </si>
  <si>
    <t>00193840071</t>
  </si>
  <si>
    <t>81002710077</t>
  </si>
  <si>
    <t>163</t>
  </si>
  <si>
    <t>TOTALI FATTURE:</t>
  </si>
  <si>
    <t>IND. TEMPESTIVITA' FATTURE:</t>
  </si>
  <si>
    <t>BIM  VDA - Bacino Imbrifero Montano - Autorità d'Ambito del  S.I.I.</t>
  </si>
  <si>
    <t>Versamento componenti UI2-3-4 anni 2020-2022-2023</t>
  </si>
  <si>
    <t>MAG JTL SpA</t>
  </si>
  <si>
    <t>MAG JTL SpA: Polizze assicurative a carico del Comune - AUTOAMBULANZA</t>
  </si>
  <si>
    <t>B535109875</t>
  </si>
  <si>
    <t>MAG JTL SpA: Polizze assicurative a carico del Comune - quadriciclo e macchina operatrice</t>
  </si>
  <si>
    <t>B53549ED2F</t>
  </si>
  <si>
    <t>Ducly Adriano</t>
  </si>
  <si>
    <t>SOMME PER INDENNITA' ESPROPRIO</t>
  </si>
  <si>
    <t>RAI RADIOTELEVISIONE ITALIANA</t>
  </si>
  <si>
    <t>CANONE SPECIALE TV SALA POLIVALENTE.</t>
  </si>
  <si>
    <t>ROSSET Sara</t>
  </si>
  <si>
    <t>gettone di presenza al Consiglio Comunale 2024</t>
  </si>
  <si>
    <t>LANTERNA LAURA</t>
  </si>
  <si>
    <t>LANTERNA LAURA: emolumenti assessore comunale - Mese di: GENNAIO</t>
  </si>
  <si>
    <t>LUBRINI PATRICK</t>
  </si>
  <si>
    <t>RIGOLLET TIZIANA</t>
  </si>
  <si>
    <t>Gettone di presenza sedute consiglio Comunale 2024</t>
  </si>
  <si>
    <t>TORTA MAURO</t>
  </si>
  <si>
    <t>TORTA MAURO: indennita vice sindaco - Mese di: GENNAIO</t>
  </si>
  <si>
    <t>BRUNELLO Yuri</t>
  </si>
  <si>
    <t>PUCCI LORENZO MARIO</t>
  </si>
  <si>
    <t>PUCCI LORENZO MARIO: indennita di Sindaco -  Mese di: GENNAIO</t>
  </si>
  <si>
    <t>ORTA PIERO</t>
  </si>
  <si>
    <t>VALABREGA CLAUDIA</t>
  </si>
  <si>
    <t>LEONE Ester  D.I.</t>
  </si>
  <si>
    <t>Servizio di laboratori natalizi per bambini</t>
  </si>
  <si>
    <t>FORLIN NICOLA</t>
  </si>
  <si>
    <t>Prestazione occasionale per il coro La Manda del 04/01/2025</t>
  </si>
  <si>
    <t>Regione VdA  - RAVDA per  IRAP (x F24)</t>
  </si>
  <si>
    <t>Regione: IRAP su emolumenti amministratori - Mese di: GENNAIO</t>
  </si>
  <si>
    <t>Regione VdA - RAVDA per IRAP - Mese di: GENNAIO</t>
  </si>
  <si>
    <t>FIL VERT S.R.L. (RIFUGIO ALPINO L'ERMITAGE - Chamois)</t>
  </si>
  <si>
    <t>RIMBORSO SOMME NON DOVUTE FATTURA NUM. 95-2023 RELATIVA AL SISTEMA IDRICO INTEGRATO ANNUALITA' 2022</t>
  </si>
  <si>
    <t>assicurazione nro 198315951</t>
  </si>
  <si>
    <t>B578DD4B85</t>
  </si>
  <si>
    <t>COMUNE DI LA MAGDELEINE</t>
  </si>
  <si>
    <t>SERVIZIO VIGILANZA 2021-2022</t>
  </si>
  <si>
    <t>AIAMS</t>
  </si>
  <si>
    <t>QUOTA ASSOCIATIVA AIAMS 2025. COMUNE CHAMOIS - MARIO LORENZO PUCCI</t>
  </si>
  <si>
    <t>TORTA MAURO: indennita vice sindaco - Mese di: FEBBRAIO</t>
  </si>
  <si>
    <t>PUCCI LORENZO MARIO: indennita di Sindaco - dopo variazione portare impegno a 28800 - Mese di: FEBBRAIO</t>
  </si>
  <si>
    <t>LANTERNA LAURA: emolumenti assessore comunale - Mese di: FEBBRAIO</t>
  </si>
  <si>
    <t>Regione: IRAP su emolumenti amministratori - Mese di: FEBBRAIO</t>
  </si>
  <si>
    <t>Regione VdA - RAVDA per IRAP - Mese di: FEBBRAIO</t>
  </si>
  <si>
    <t>MAG JTL SpA: Polizze assicurative a carico del Comune</t>
  </si>
  <si>
    <t>PUCCI LORENZO MARIO: indennita di Sindaco - MARZO</t>
  </si>
  <si>
    <t>LANTERNA LAURA: emolumenti assessore comunale - Mese di: MARZO</t>
  </si>
  <si>
    <t>TORTA MAURO: indennita vice sindaco - Mese di: MARZO</t>
  </si>
  <si>
    <t>Regione: IRAP su emolumenti amministratori - Mese di: MARZO</t>
  </si>
  <si>
    <t>Regione VdA - RAVDA per IRAP - Mese di: MARZO</t>
  </si>
  <si>
    <t>Irap Fondo incentivante - Mese di: MARZO</t>
  </si>
  <si>
    <t>DISTACCAMENTO VVF VOLONTARI DI ANTEY SAINT ANDRE' - CHAMOIS</t>
  </si>
  <si>
    <t>Risorse incassate per conto del distaccamento di Chamois - da versare al distaccamento di Antey per accorpamento - 2024</t>
  </si>
  <si>
    <t>Scheda n.10 - Rsu - Acconto 30%</t>
  </si>
  <si>
    <t>Scheda n.17 - Spese di funzionamento - acconto 20%</t>
  </si>
  <si>
    <t>CSEA - CASSA PER I SERVIZI ENERGETICI E AMBIENTALI</t>
  </si>
  <si>
    <t>UR2 TARI 2024</t>
  </si>
  <si>
    <t>UR1 TARI 2024</t>
  </si>
  <si>
    <t>Assicurazione Unipol macchine agricole</t>
  </si>
  <si>
    <t>C.M.F. CONSORZIO DI MIGLIORAMENTO FONDIARIO CHAMOIS</t>
  </si>
  <si>
    <t>Quota 2023</t>
  </si>
  <si>
    <t>Scheda n.5 BIBLIOTECA SALDO 2024</t>
  </si>
  <si>
    <t>REGIONE AUTONOMA VALLE D'AOSTA</t>
  </si>
  <si>
    <t>Canone relativo alla concessione di occupazione di aree appartenenti al demanio ANNO 2025</t>
  </si>
  <si>
    <t>G.A.L. GRUPPO 'AZIONE LOCALE</t>
  </si>
  <si>
    <t>QUOTA SOCIALE DI AUTOFINANZIAMENTO ANNUALE.</t>
  </si>
  <si>
    <t>Scheda n.15 - Centri vacanze SALDO</t>
  </si>
  <si>
    <t>Scheda n.12 - LUS SALDO 2024</t>
  </si>
  <si>
    <t>Scheda n.11 - Servizio tributi SALDO</t>
  </si>
  <si>
    <t>Scheda n.17 - Innovazione e transizione digitale SALDO</t>
  </si>
  <si>
    <t>COMUNE DI ANTEY SAINT ANDRE'</t>
  </si>
  <si>
    <t>Convenzione servizio di segreteria ambito 13 ANNO 2024</t>
  </si>
  <si>
    <t>Associazione TOUR MONTE ROSA - MATTERHORN - (TMR)</t>
  </si>
  <si>
    <t>Quota associativa 2024</t>
  </si>
  <si>
    <t>Associazione AIACE VDA (A.I.A.C.E.)</t>
  </si>
  <si>
    <t>contributo straordinario per eventi invernali 2024/2025 - LIQUIDAZIONE</t>
  </si>
  <si>
    <t>COMUNE DI CHAMOIS</t>
  </si>
  <si>
    <t>TARI 2023</t>
  </si>
  <si>
    <t>TARI 2024</t>
  </si>
  <si>
    <t>commissioni</t>
  </si>
  <si>
    <t>TOTALI MANDATI:</t>
  </si>
  <si>
    <t>IND. TEMPESTIVITA' MANDATI:</t>
  </si>
  <si>
    <t>TOTALI FINALI</t>
  </si>
  <si>
    <t>IND. TEMPESTIVITA' FINALE: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</si>
</sst>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99" formatCode="_-[$€-2]\ * #,##0.00_-;\-[$€-2]\ * #,##0.00_-;_-[$€-2]\ * &quot;-&quot;??_-"/>
  </numFmts>
  <fonts count="42" x14ac:knownFonts="1">
    <font>
      <sz val="10"/>
      <name val="Arial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6"/>
      <color indexed="8"/>
      <name val="Calibri"/>
      <family val="2"/>
    </font>
    <font>
      <sz val="9"/>
      <color indexed="8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i/>
      <sz val="8"/>
      <color indexed="8"/>
      <name val="Calibri"/>
      <family val="2"/>
    </font>
    <font>
      <i/>
      <sz val="9"/>
      <color indexed="8"/>
      <name val="Calibri"/>
      <family val="2"/>
    </font>
    <font>
      <b/>
      <i/>
      <sz val="9"/>
      <color indexed="8"/>
      <name val="Calibri"/>
      <family val="2"/>
    </font>
    <font>
      <b/>
      <sz val="11"/>
      <name val="Arial"/>
      <family val="2"/>
    </font>
    <font>
      <sz val="8"/>
      <name val="Times New Roman"/>
      <family val="1"/>
    </font>
    <font>
      <i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9"/>
      <color indexed="8"/>
      <name val="Calibri"/>
      <family val="2"/>
    </font>
    <font>
      <sz val="10"/>
      <name val="Arial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9" tint="0.59996337778862885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199" fontId="41" fillId="0" borderId="0" applyFont="0" applyFill="0" applyBorder="0" applyAlignment="0" applyProtection="0"/>
    <xf numFmtId="0" fontId="7" fillId="7" borderId="1" applyNumberFormat="0" applyAlignment="0" applyProtection="0"/>
    <xf numFmtId="41" fontId="41" fillId="0" borderId="0" applyFont="0" applyFill="0" applyBorder="0" applyAlignment="0" applyProtection="0"/>
    <xf numFmtId="0" fontId="8" fillId="22" borderId="0" applyNumberFormat="0" applyBorder="0" applyAlignment="0" applyProtection="0"/>
    <xf numFmtId="0" fontId="2" fillId="0" borderId="0"/>
    <xf numFmtId="0" fontId="34" fillId="0" borderId="0"/>
    <xf numFmtId="0" fontId="41" fillId="0" borderId="0"/>
    <xf numFmtId="0" fontId="41" fillId="0" borderId="0"/>
    <xf numFmtId="0" fontId="37" fillId="0" borderId="0"/>
    <xf numFmtId="0" fontId="9" fillId="0" borderId="0"/>
    <xf numFmtId="0" fontId="41" fillId="23" borderId="4" applyNumberFormat="0" applyFon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</cellStyleXfs>
  <cellXfs count="314">
    <xf numFmtId="0" fontId="0" fillId="0" borderId="0" xfId="0" applyAlignment="1"/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right"/>
    </xf>
    <xf numFmtId="0" fontId="0" fillId="0" borderId="0" xfId="0" applyAlignment="1" applyProtection="1">
      <alignment horizontal="center"/>
      <protection locked="0"/>
    </xf>
    <xf numFmtId="49" fontId="1" fillId="22" borderId="10" xfId="0" applyNumberFormat="1" applyFont="1" applyFill="1" applyBorder="1" applyAlignment="1">
      <alignment horizontal="center" wrapText="1" shrinkToFit="1"/>
    </xf>
    <xf numFmtId="49" fontId="1" fillId="22" borderId="10" xfId="0" applyNumberFormat="1" applyFont="1" applyFill="1" applyBorder="1" applyAlignment="1">
      <alignment horizontal="left"/>
    </xf>
    <xf numFmtId="49" fontId="1" fillId="22" borderId="10" xfId="0" applyNumberFormat="1" applyFont="1" applyFill="1" applyBorder="1" applyAlignment="1">
      <alignment horizontal="left" wrapText="1" shrinkToFit="1"/>
    </xf>
    <xf numFmtId="0" fontId="1" fillId="22" borderId="10" xfId="0" applyFont="1" applyFill="1" applyBorder="1" applyAlignment="1"/>
    <xf numFmtId="0" fontId="1" fillId="22" borderId="10" xfId="0" applyNumberFormat="1" applyFont="1" applyFill="1" applyBorder="1" applyAlignment="1">
      <alignment horizontal="right" wrapText="1" shrinkToFit="1"/>
    </xf>
    <xf numFmtId="0" fontId="1" fillId="22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17" fillId="0" borderId="0" xfId="32" applyNumberFormat="1" applyFont="1" applyBorder="1" applyAlignment="1">
      <alignment horizontal="center" vertical="center"/>
    </xf>
    <xf numFmtId="0" fontId="20" fillId="0" borderId="11" xfId="32" applyNumberFormat="1" applyFont="1" applyFill="1" applyBorder="1" applyAlignment="1">
      <alignment horizontal="center" vertical="center"/>
    </xf>
    <xf numFmtId="0" fontId="20" fillId="0" borderId="0" xfId="32" applyNumberFormat="1" applyFont="1" applyFill="1" applyBorder="1" applyAlignment="1">
      <alignment horizontal="center" vertical="center"/>
    </xf>
    <xf numFmtId="49" fontId="20" fillId="0" borderId="0" xfId="32" applyNumberFormat="1" applyFont="1" applyFill="1" applyBorder="1" applyAlignment="1">
      <alignment horizontal="center" vertical="center"/>
    </xf>
    <xf numFmtId="0" fontId="20" fillId="0" borderId="0" xfId="32" applyNumberFormat="1" applyFont="1" applyFill="1" applyBorder="1" applyAlignment="1">
      <alignment horizontal="left" vertical="center"/>
    </xf>
    <xf numFmtId="4" fontId="20" fillId="0" borderId="0" xfId="32" applyNumberFormat="1" applyFont="1" applyFill="1" applyBorder="1" applyAlignment="1">
      <alignment horizontal="right" vertical="center"/>
    </xf>
    <xf numFmtId="49" fontId="20" fillId="0" borderId="0" xfId="32" applyNumberFormat="1" applyFont="1" applyFill="1" applyBorder="1" applyAlignment="1" applyProtection="1">
      <alignment horizontal="center" vertical="center"/>
    </xf>
    <xf numFmtId="3" fontId="20" fillId="0" borderId="0" xfId="32" applyNumberFormat="1" applyFont="1" applyFill="1" applyBorder="1" applyAlignment="1">
      <alignment horizontal="right" vertical="center"/>
    </xf>
    <xf numFmtId="3" fontId="20" fillId="0" borderId="0" xfId="32" applyNumberFormat="1" applyFont="1" applyFill="1" applyBorder="1" applyAlignment="1">
      <alignment horizontal="center" vertical="center"/>
    </xf>
    <xf numFmtId="3" fontId="17" fillId="0" borderId="0" xfId="32" applyNumberFormat="1" applyFont="1" applyFill="1" applyBorder="1" applyAlignment="1">
      <alignment horizontal="center" vertical="center"/>
    </xf>
    <xf numFmtId="3" fontId="17" fillId="0" borderId="0" xfId="32" applyNumberFormat="1" applyFont="1" applyFill="1" applyBorder="1" applyAlignment="1">
      <alignment horizontal="right" vertical="center"/>
    </xf>
    <xf numFmtId="0" fontId="17" fillId="0" borderId="0" xfId="32" applyNumberFormat="1" applyFont="1" applyFill="1" applyBorder="1" applyAlignment="1">
      <alignment horizontal="center" vertical="center"/>
    </xf>
    <xf numFmtId="0" fontId="17" fillId="0" borderId="12" xfId="32" applyNumberFormat="1" applyFont="1" applyBorder="1" applyAlignment="1">
      <alignment horizontal="center" vertical="center"/>
    </xf>
    <xf numFmtId="0" fontId="17" fillId="0" borderId="13" xfId="32" applyNumberFormat="1" applyFont="1" applyBorder="1" applyAlignment="1">
      <alignment horizontal="center" vertical="center"/>
    </xf>
    <xf numFmtId="49" fontId="17" fillId="0" borderId="13" xfId="32" applyNumberFormat="1" applyFont="1" applyBorder="1" applyAlignment="1">
      <alignment horizontal="center" vertical="center"/>
    </xf>
    <xf numFmtId="0" fontId="17" fillId="0" borderId="13" xfId="32" applyNumberFormat="1" applyFont="1" applyBorder="1" applyAlignment="1">
      <alignment horizontal="left" vertical="center"/>
    </xf>
    <xf numFmtId="4" fontId="17" fillId="0" borderId="13" xfId="32" applyNumberFormat="1" applyFont="1" applyBorder="1" applyAlignment="1">
      <alignment horizontal="right" vertical="center"/>
    </xf>
    <xf numFmtId="3" fontId="2" fillId="0" borderId="14" xfId="32" applyNumberFormat="1" applyFont="1" applyBorder="1" applyAlignment="1" applyProtection="1">
      <alignment horizontal="right" vertical="center"/>
      <protection locked="0"/>
    </xf>
    <xf numFmtId="0" fontId="2" fillId="0" borderId="0" xfId="32" applyNumberFormat="1" applyBorder="1" applyAlignment="1">
      <alignment horizontal="center" vertical="center"/>
    </xf>
    <xf numFmtId="49" fontId="2" fillId="0" borderId="0" xfId="32" applyNumberFormat="1" applyBorder="1" applyAlignment="1">
      <alignment horizontal="center" vertical="center"/>
    </xf>
    <xf numFmtId="0" fontId="2" fillId="0" borderId="0" xfId="32" applyNumberFormat="1" applyBorder="1" applyAlignment="1">
      <alignment horizontal="left" vertical="center"/>
    </xf>
    <xf numFmtId="4" fontId="2" fillId="0" borderId="0" xfId="32" applyNumberFormat="1" applyBorder="1" applyAlignment="1">
      <alignment horizontal="right" vertical="center"/>
    </xf>
    <xf numFmtId="49" fontId="2" fillId="0" borderId="0" xfId="32" applyNumberFormat="1" applyBorder="1" applyAlignment="1" applyProtection="1">
      <alignment horizontal="center" vertical="center"/>
      <protection locked="0"/>
    </xf>
    <xf numFmtId="3" fontId="2" fillId="0" borderId="0" xfId="32" applyNumberFormat="1" applyBorder="1" applyAlignment="1">
      <alignment horizontal="right" vertical="center"/>
    </xf>
    <xf numFmtId="3" fontId="2" fillId="0" borderId="0" xfId="32" applyNumberFormat="1" applyBorder="1" applyAlignment="1">
      <alignment horizontal="center" vertical="center"/>
    </xf>
    <xf numFmtId="3" fontId="2" fillId="0" borderId="0" xfId="32" applyNumberFormat="1" applyFill="1" applyBorder="1" applyAlignment="1">
      <alignment horizontal="center" vertical="center"/>
    </xf>
    <xf numFmtId="0" fontId="2" fillId="0" borderId="0" xfId="32" applyNumberFormat="1" applyFill="1" applyBorder="1" applyAlignment="1">
      <alignment horizontal="center" vertical="center"/>
    </xf>
    <xf numFmtId="0" fontId="21" fillId="0" borderId="0" xfId="32" applyNumberFormat="1" applyFont="1" applyBorder="1" applyAlignment="1">
      <alignment horizontal="center" vertical="center"/>
    </xf>
    <xf numFmtId="49" fontId="21" fillId="0" borderId="0" xfId="32" applyNumberFormat="1" applyFont="1" applyBorder="1" applyAlignment="1">
      <alignment horizontal="center" vertical="center"/>
    </xf>
    <xf numFmtId="0" fontId="21" fillId="0" borderId="0" xfId="32" applyNumberFormat="1" applyFont="1" applyBorder="1" applyAlignment="1">
      <alignment horizontal="left" vertical="center"/>
    </xf>
    <xf numFmtId="4" fontId="21" fillId="0" borderId="0" xfId="32" applyNumberFormat="1" applyFont="1" applyBorder="1" applyAlignment="1">
      <alignment horizontal="right" vertical="center"/>
    </xf>
    <xf numFmtId="0" fontId="21" fillId="0" borderId="0" xfId="37" applyNumberFormat="1" applyFont="1" applyFill="1" applyBorder="1" applyAlignment="1">
      <alignment horizontal="center" vertical="center" wrapText="1"/>
    </xf>
    <xf numFmtId="49" fontId="21" fillId="0" borderId="0" xfId="32" applyNumberFormat="1" applyFont="1" applyBorder="1" applyAlignment="1" applyProtection="1">
      <alignment horizontal="center" vertical="center"/>
      <protection locked="0"/>
    </xf>
    <xf numFmtId="3" fontId="21" fillId="0" borderId="0" xfId="32" applyNumberFormat="1" applyFont="1" applyBorder="1" applyAlignment="1">
      <alignment horizontal="right" vertical="center"/>
    </xf>
    <xf numFmtId="3" fontId="21" fillId="0" borderId="0" xfId="32" applyNumberFormat="1" applyFont="1" applyFill="1" applyBorder="1" applyAlignment="1">
      <alignment horizontal="center" vertical="center"/>
    </xf>
    <xf numFmtId="3" fontId="21" fillId="0" borderId="0" xfId="32" applyNumberFormat="1" applyFont="1" applyBorder="1" applyAlignment="1">
      <alignment horizontal="center" vertical="center"/>
    </xf>
    <xf numFmtId="0" fontId="21" fillId="16" borderId="14" xfId="37" applyNumberFormat="1" applyFont="1" applyFill="1" applyBorder="1" applyAlignment="1">
      <alignment horizontal="center" vertical="center"/>
    </xf>
    <xf numFmtId="49" fontId="21" fillId="4" borderId="15" xfId="37" applyNumberFormat="1" applyFont="1" applyFill="1" applyBorder="1" applyAlignment="1" applyProtection="1">
      <alignment horizontal="center" vertical="center"/>
    </xf>
    <xf numFmtId="49" fontId="21" fillId="16" borderId="14" xfId="37" applyNumberFormat="1" applyFont="1" applyFill="1" applyBorder="1" applyAlignment="1">
      <alignment horizontal="center" vertical="center"/>
    </xf>
    <xf numFmtId="4" fontId="21" fillId="16" borderId="14" xfId="37" applyNumberFormat="1" applyFont="1" applyFill="1" applyBorder="1" applyAlignment="1">
      <alignment horizontal="center" vertical="center"/>
    </xf>
    <xf numFmtId="49" fontId="21" fillId="22" borderId="14" xfId="32" applyNumberFormat="1" applyFont="1" applyFill="1" applyBorder="1" applyAlignment="1" applyProtection="1">
      <alignment horizontal="center" vertical="center"/>
    </xf>
    <xf numFmtId="3" fontId="21" fillId="6" borderId="14" xfId="32" applyNumberFormat="1" applyFont="1" applyFill="1" applyBorder="1" applyAlignment="1">
      <alignment horizontal="center" vertical="center"/>
    </xf>
    <xf numFmtId="49" fontId="21" fillId="0" borderId="0" xfId="37" applyNumberFormat="1" applyFont="1" applyFill="1" applyBorder="1" applyAlignment="1">
      <alignment horizontal="center" vertical="center" wrapText="1"/>
    </xf>
    <xf numFmtId="0" fontId="17" fillId="0" borderId="14" xfId="32" applyNumberFormat="1" applyFont="1" applyBorder="1" applyAlignment="1">
      <alignment horizontal="center" vertical="center"/>
    </xf>
    <xf numFmtId="3" fontId="21" fillId="0" borderId="0" xfId="32" applyNumberFormat="1" applyFont="1" applyBorder="1" applyAlignment="1" applyProtection="1">
      <alignment horizontal="center" vertical="center"/>
      <protection locked="0"/>
    </xf>
    <xf numFmtId="49" fontId="21" fillId="0" borderId="0" xfId="32" applyNumberFormat="1" applyFont="1" applyBorder="1" applyAlignment="1">
      <alignment horizontal="left" vertical="center"/>
    </xf>
    <xf numFmtId="0" fontId="1" fillId="22" borderId="10" xfId="0" applyFont="1" applyFill="1" applyBorder="1" applyAlignment="1">
      <alignment wrapText="1" shrinkToFit="1"/>
    </xf>
    <xf numFmtId="0" fontId="0" fillId="0" borderId="0" xfId="0" applyAlignment="1">
      <alignment horizontal="center" vertical="center"/>
    </xf>
    <xf numFmtId="49" fontId="26" fillId="22" borderId="14" xfId="32" applyNumberFormat="1" applyFont="1" applyFill="1" applyBorder="1" applyAlignment="1" applyProtection="1">
      <alignment horizontal="center" vertical="center" wrapText="1" shrinkToFit="1"/>
    </xf>
    <xf numFmtId="49" fontId="27" fillId="22" borderId="10" xfId="0" applyNumberFormat="1" applyFont="1" applyFill="1" applyBorder="1" applyAlignment="1">
      <alignment horizontal="center" vertical="center" wrapText="1" shrinkToFit="1"/>
    </xf>
    <xf numFmtId="49" fontId="22" fillId="0" borderId="16" xfId="0" applyNumberFormat="1" applyFont="1" applyFill="1" applyBorder="1" applyAlignment="1">
      <alignment horizontal="center"/>
    </xf>
    <xf numFmtId="0" fontId="0" fillId="0" borderId="0" xfId="0" applyFill="1" applyAlignment="1"/>
    <xf numFmtId="0" fontId="0" fillId="0" borderId="17" xfId="0" applyFill="1" applyBorder="1" applyAlignment="1"/>
    <xf numFmtId="49" fontId="27" fillId="22" borderId="10" xfId="0" applyNumberFormat="1" applyFont="1" applyFill="1" applyBorder="1" applyAlignment="1">
      <alignment horizontal="center" vertical="center"/>
    </xf>
    <xf numFmtId="0" fontId="27" fillId="22" borderId="10" xfId="0" applyFont="1" applyFill="1" applyBorder="1" applyAlignment="1">
      <alignment horizontal="center" vertical="center" wrapText="1" shrinkToFit="1"/>
    </xf>
    <xf numFmtId="0" fontId="27" fillId="22" borderId="10" xfId="0" applyFont="1" applyFill="1" applyBorder="1" applyAlignment="1">
      <alignment horizontal="center" vertical="center"/>
    </xf>
    <xf numFmtId="0" fontId="27" fillId="22" borderId="10" xfId="0" applyNumberFormat="1" applyFont="1" applyFill="1" applyBorder="1" applyAlignment="1">
      <alignment horizontal="center" vertical="center" wrapText="1" shrinkToFit="1"/>
    </xf>
    <xf numFmtId="49" fontId="29" fillId="22" borderId="10" xfId="32" applyNumberFormat="1" applyFont="1" applyFill="1" applyBorder="1" applyAlignment="1" applyProtection="1">
      <alignment horizontal="center" vertical="center" wrapText="1" shrinkToFit="1"/>
    </xf>
    <xf numFmtId="49" fontId="29" fillId="22" borderId="10" xfId="32" applyNumberFormat="1" applyFont="1" applyFill="1" applyBorder="1" applyAlignment="1" applyProtection="1">
      <alignment horizontal="center" vertical="center"/>
    </xf>
    <xf numFmtId="3" fontId="29" fillId="6" borderId="10" xfId="32" applyNumberFormat="1" applyFont="1" applyFill="1" applyBorder="1" applyAlignment="1">
      <alignment horizontal="center" vertical="center" wrapText="1" shrinkToFit="1"/>
    </xf>
    <xf numFmtId="49" fontId="28" fillId="0" borderId="0" xfId="0" applyNumberFormat="1" applyFont="1" applyAlignment="1">
      <alignment horizontal="center"/>
    </xf>
    <xf numFmtId="49" fontId="28" fillId="0" borderId="0" xfId="0" applyNumberFormat="1" applyFont="1" applyAlignment="1"/>
    <xf numFmtId="49" fontId="28" fillId="0" borderId="0" xfId="0" applyNumberFormat="1" applyFont="1" applyAlignment="1">
      <alignment horizontal="left"/>
    </xf>
    <xf numFmtId="0" fontId="28" fillId="0" borderId="0" xfId="0" applyFont="1" applyAlignment="1"/>
    <xf numFmtId="4" fontId="28" fillId="0" borderId="0" xfId="0" applyNumberFormat="1" applyFont="1" applyAlignment="1">
      <alignment horizontal="right"/>
    </xf>
    <xf numFmtId="3" fontId="28" fillId="0" borderId="0" xfId="0" applyNumberFormat="1" applyFont="1" applyAlignment="1"/>
    <xf numFmtId="0" fontId="28" fillId="0" borderId="0" xfId="0" applyFont="1" applyAlignment="1" applyProtection="1">
      <protection locked="0"/>
    </xf>
    <xf numFmtId="49" fontId="28" fillId="0" borderId="0" xfId="0" applyNumberFormat="1" applyFont="1" applyAlignment="1" applyProtection="1">
      <protection locked="0"/>
    </xf>
    <xf numFmtId="3" fontId="28" fillId="0" borderId="0" xfId="0" applyNumberFormat="1" applyFont="1" applyAlignment="1" applyProtection="1">
      <protection locked="0"/>
    </xf>
    <xf numFmtId="3" fontId="2" fillId="0" borderId="18" xfId="32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7" fillId="0" borderId="0" xfId="32" applyNumberFormat="1" applyFont="1" applyBorder="1" applyAlignment="1" applyProtection="1">
      <alignment horizontal="center" vertical="center"/>
    </xf>
    <xf numFmtId="0" fontId="20" fillId="0" borderId="11" xfId="32" applyNumberFormat="1" applyFont="1" applyFill="1" applyBorder="1" applyAlignment="1" applyProtection="1">
      <alignment horizontal="center" vertical="center"/>
    </xf>
    <xf numFmtId="0" fontId="20" fillId="0" borderId="0" xfId="32" applyNumberFormat="1" applyFont="1" applyFill="1" applyBorder="1" applyAlignment="1" applyProtection="1">
      <alignment horizontal="center" vertical="center"/>
    </xf>
    <xf numFmtId="0" fontId="20" fillId="0" borderId="0" xfId="32" applyNumberFormat="1" applyFont="1" applyFill="1" applyBorder="1" applyAlignment="1" applyProtection="1">
      <alignment horizontal="left" vertical="center"/>
    </xf>
    <xf numFmtId="4" fontId="20" fillId="0" borderId="0" xfId="32" applyNumberFormat="1" applyFont="1" applyFill="1" applyBorder="1" applyAlignment="1" applyProtection="1">
      <alignment horizontal="right" vertical="center"/>
    </xf>
    <xf numFmtId="3" fontId="20" fillId="0" borderId="0" xfId="32" applyNumberFormat="1" applyFont="1" applyFill="1" applyBorder="1" applyAlignment="1" applyProtection="1">
      <alignment horizontal="center" vertical="center"/>
    </xf>
    <xf numFmtId="3" fontId="17" fillId="0" borderId="0" xfId="32" applyNumberFormat="1" applyFont="1" applyFill="1" applyBorder="1" applyAlignment="1" applyProtection="1">
      <alignment horizontal="center" vertical="center"/>
    </xf>
    <xf numFmtId="0" fontId="17" fillId="0" borderId="0" xfId="32" applyNumberFormat="1" applyFont="1" applyFill="1" applyBorder="1" applyAlignment="1" applyProtection="1">
      <alignment horizontal="center" vertical="center"/>
    </xf>
    <xf numFmtId="0" fontId="17" fillId="0" borderId="12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Border="1" applyAlignment="1" applyProtection="1">
      <alignment horizontal="center" vertical="center"/>
    </xf>
    <xf numFmtId="49" fontId="17" fillId="0" borderId="13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Border="1" applyAlignment="1" applyProtection="1">
      <alignment horizontal="left" vertical="center"/>
    </xf>
    <xf numFmtId="4" fontId="17" fillId="0" borderId="13" xfId="32" applyNumberFormat="1" applyFont="1" applyBorder="1" applyAlignment="1" applyProtection="1">
      <alignment horizontal="right" vertical="center"/>
    </xf>
    <xf numFmtId="0" fontId="17" fillId="0" borderId="14" xfId="32" applyNumberFormat="1" applyFont="1" applyBorder="1" applyAlignment="1" applyProtection="1">
      <alignment horizontal="center" vertical="center"/>
    </xf>
    <xf numFmtId="0" fontId="21" fillId="16" borderId="14" xfId="37" applyNumberFormat="1" applyFont="1" applyFill="1" applyBorder="1" applyAlignment="1" applyProtection="1">
      <alignment horizontal="center" vertical="center"/>
    </xf>
    <xf numFmtId="49" fontId="21" fillId="16" borderId="14" xfId="37" applyNumberFormat="1" applyFont="1" applyFill="1" applyBorder="1" applyAlignment="1" applyProtection="1">
      <alignment horizontal="center" vertical="center"/>
    </xf>
    <xf numFmtId="4" fontId="21" fillId="16" borderId="14" xfId="37" applyNumberFormat="1" applyFont="1" applyFill="1" applyBorder="1" applyAlignment="1" applyProtection="1">
      <alignment horizontal="center" vertical="center"/>
    </xf>
    <xf numFmtId="0" fontId="2" fillId="0" borderId="0" xfId="32" applyNumberFormat="1" applyBorder="1" applyAlignment="1" applyProtection="1">
      <alignment horizontal="center" vertical="center"/>
    </xf>
    <xf numFmtId="0" fontId="21" fillId="0" borderId="0" xfId="32" applyNumberFormat="1" applyFont="1" applyBorder="1" applyAlignment="1" applyProtection="1">
      <alignment horizontal="center" vertical="center"/>
    </xf>
    <xf numFmtId="49" fontId="21" fillId="0" borderId="0" xfId="32" applyNumberFormat="1" applyFont="1" applyBorder="1" applyAlignment="1" applyProtection="1">
      <alignment horizontal="center" vertical="center"/>
    </xf>
    <xf numFmtId="49" fontId="21" fillId="0" borderId="0" xfId="32" applyNumberFormat="1" applyFont="1" applyBorder="1" applyAlignment="1" applyProtection="1">
      <alignment horizontal="left" vertical="center"/>
    </xf>
    <xf numFmtId="0" fontId="21" fillId="0" borderId="0" xfId="32" applyNumberFormat="1" applyFont="1" applyBorder="1" applyAlignment="1" applyProtection="1">
      <alignment horizontal="left" vertical="center"/>
    </xf>
    <xf numFmtId="4" fontId="21" fillId="0" borderId="0" xfId="32" applyNumberFormat="1" applyFont="1" applyBorder="1" applyAlignment="1" applyProtection="1">
      <alignment horizontal="right" vertical="center"/>
    </xf>
    <xf numFmtId="0" fontId="21" fillId="0" borderId="0" xfId="37" applyNumberFormat="1" applyFont="1" applyFill="1" applyBorder="1" applyAlignment="1" applyProtection="1">
      <alignment horizontal="center" vertical="center" wrapText="1"/>
    </xf>
    <xf numFmtId="49" fontId="21" fillId="0" borderId="0" xfId="37" applyNumberFormat="1" applyFont="1" applyFill="1" applyBorder="1" applyAlignment="1" applyProtection="1">
      <alignment horizontal="center" vertical="center" wrapText="1"/>
    </xf>
    <xf numFmtId="3" fontId="2" fillId="0" borderId="0" xfId="32" applyNumberFormat="1" applyBorder="1" applyAlignment="1" applyProtection="1">
      <alignment horizontal="center" vertical="center"/>
    </xf>
    <xf numFmtId="4" fontId="2" fillId="0" borderId="0" xfId="32" applyNumberFormat="1" applyBorder="1" applyAlignment="1" applyProtection="1">
      <alignment horizontal="center" vertical="center"/>
    </xf>
    <xf numFmtId="49" fontId="2" fillId="0" borderId="0" xfId="32" applyNumberFormat="1" applyBorder="1" applyAlignment="1" applyProtection="1">
      <alignment horizontal="center" vertical="center"/>
    </xf>
    <xf numFmtId="0" fontId="2" fillId="0" borderId="0" xfId="32" applyNumberFormat="1" applyBorder="1" applyAlignment="1" applyProtection="1">
      <alignment horizontal="left" vertical="center"/>
    </xf>
    <xf numFmtId="4" fontId="2" fillId="0" borderId="0" xfId="32" applyNumberFormat="1" applyBorder="1" applyAlignment="1" applyProtection="1">
      <alignment horizontal="right" vertical="center"/>
    </xf>
    <xf numFmtId="4" fontId="0" fillId="0" borderId="0" xfId="0" applyNumberFormat="1" applyFill="1" applyAlignment="1">
      <alignment horizontal="right"/>
    </xf>
    <xf numFmtId="4" fontId="29" fillId="22" borderId="10" xfId="32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3" fontId="29" fillId="22" borderId="10" xfId="32" applyNumberFormat="1" applyFont="1" applyFill="1" applyBorder="1" applyAlignment="1" applyProtection="1">
      <alignment horizontal="center" vertical="center" wrapText="1" shrinkToFit="1"/>
    </xf>
    <xf numFmtId="49" fontId="21" fillId="22" borderId="15" xfId="32" applyNumberFormat="1" applyFont="1" applyFill="1" applyBorder="1" applyAlignment="1" applyProtection="1">
      <alignment horizontal="center" vertical="center" wrapText="1"/>
    </xf>
    <xf numFmtId="49" fontId="21" fillId="22" borderId="12" xfId="32" applyNumberFormat="1" applyFont="1" applyFill="1" applyBorder="1" applyAlignment="1" applyProtection="1">
      <alignment horizontal="center" vertical="center" wrapText="1"/>
    </xf>
    <xf numFmtId="3" fontId="21" fillId="22" borderId="15" xfId="32" applyNumberFormat="1" applyFont="1" applyFill="1" applyBorder="1" applyAlignment="1" applyProtection="1">
      <alignment horizontal="center" vertical="center" wrapText="1"/>
    </xf>
    <xf numFmtId="4" fontId="17" fillId="0" borderId="0" xfId="32" applyNumberFormat="1" applyFont="1" applyFill="1" applyBorder="1" applyAlignment="1" applyProtection="1">
      <alignment horizontal="right" vertical="center"/>
    </xf>
    <xf numFmtId="4" fontId="21" fillId="6" borderId="15" xfId="32" applyNumberFormat="1" applyFont="1" applyFill="1" applyBorder="1" applyAlignment="1" applyProtection="1">
      <alignment horizontal="center" vertical="center" wrapText="1"/>
    </xf>
    <xf numFmtId="4" fontId="0" fillId="0" borderId="17" xfId="0" applyNumberFormat="1" applyFill="1" applyBorder="1" applyAlignment="1"/>
    <xf numFmtId="4" fontId="29" fillId="6" borderId="10" xfId="32" applyNumberFormat="1" applyFont="1" applyFill="1" applyBorder="1" applyAlignment="1">
      <alignment horizontal="center" vertical="center" wrapText="1" shrinkToFit="1"/>
    </xf>
    <xf numFmtId="4" fontId="0" fillId="0" borderId="0" xfId="0" applyNumberFormat="1" applyAlignment="1">
      <alignment horizontal="center"/>
    </xf>
    <xf numFmtId="4" fontId="0" fillId="0" borderId="0" xfId="0" applyNumberFormat="1" applyAlignment="1"/>
    <xf numFmtId="0" fontId="0" fillId="0" borderId="19" xfId="0" applyBorder="1" applyAlignment="1"/>
    <xf numFmtId="0" fontId="0" fillId="0" borderId="20" xfId="0" applyBorder="1" applyAlignment="1"/>
    <xf numFmtId="4" fontId="20" fillId="0" borderId="0" xfId="32" applyNumberFormat="1" applyFont="1" applyFill="1" applyBorder="1" applyAlignment="1" applyProtection="1">
      <alignment horizontal="center" vertical="center"/>
    </xf>
    <xf numFmtId="4" fontId="17" fillId="0" borderId="13" xfId="32" applyNumberFormat="1" applyFont="1" applyBorder="1" applyAlignment="1" applyProtection="1">
      <alignment horizontal="center" vertical="center"/>
    </xf>
    <xf numFmtId="4" fontId="21" fillId="16" borderId="14" xfId="37" applyNumberFormat="1" applyFont="1" applyFill="1" applyBorder="1" applyAlignment="1" applyProtection="1">
      <alignment horizontal="center" vertical="center" wrapText="1"/>
    </xf>
    <xf numFmtId="4" fontId="26" fillId="16" borderId="14" xfId="37" applyNumberFormat="1" applyFont="1" applyFill="1" applyBorder="1" applyAlignment="1" applyProtection="1">
      <alignment horizontal="center" vertical="center" wrapText="1"/>
    </xf>
    <xf numFmtId="4" fontId="21" fillId="0" borderId="0" xfId="32" applyNumberFormat="1" applyFont="1" applyBorder="1" applyAlignment="1" applyProtection="1">
      <alignment horizontal="center" vertical="center"/>
    </xf>
    <xf numFmtId="49" fontId="21" fillId="25" borderId="15" xfId="37" applyNumberFormat="1" applyFont="1" applyFill="1" applyBorder="1" applyAlignment="1" applyProtection="1">
      <alignment horizontal="center" vertical="center"/>
    </xf>
    <xf numFmtId="49" fontId="21" fillId="25" borderId="15" xfId="32" applyNumberFormat="1" applyFont="1" applyFill="1" applyBorder="1" applyAlignment="1" applyProtection="1">
      <alignment horizontal="center" vertical="center" wrapText="1"/>
    </xf>
    <xf numFmtId="14" fontId="2" fillId="0" borderId="20" xfId="32" applyNumberFormat="1" applyFont="1" applyBorder="1" applyAlignment="1" applyProtection="1">
      <alignment horizontal="center" vertical="center"/>
    </xf>
    <xf numFmtId="0" fontId="0" fillId="0" borderId="13" xfId="0" applyBorder="1" applyAlignment="1"/>
    <xf numFmtId="4" fontId="1" fillId="26" borderId="14" xfId="0" applyNumberFormat="1" applyFont="1" applyFill="1" applyBorder="1" applyAlignment="1">
      <alignment vertical="center"/>
    </xf>
    <xf numFmtId="3" fontId="1" fillId="26" borderId="14" xfId="0" applyNumberFormat="1" applyFont="1" applyFill="1" applyBorder="1" applyAlignment="1">
      <alignment vertical="center"/>
    </xf>
    <xf numFmtId="0" fontId="17" fillId="0" borderId="21" xfId="32" applyNumberFormat="1" applyFont="1" applyBorder="1" applyAlignment="1" applyProtection="1">
      <alignment horizontal="center" vertical="center"/>
    </xf>
    <xf numFmtId="0" fontId="30" fillId="0" borderId="0" xfId="32" applyNumberFormat="1" applyFont="1" applyBorder="1" applyAlignment="1" applyProtection="1">
      <alignment horizontal="left" vertical="center"/>
    </xf>
    <xf numFmtId="0" fontId="31" fillId="0" borderId="0" xfId="32" applyNumberFormat="1" applyFont="1" applyBorder="1" applyAlignment="1" applyProtection="1">
      <alignment horizontal="left" vertical="center"/>
    </xf>
    <xf numFmtId="49" fontId="31" fillId="0" borderId="0" xfId="32" applyNumberFormat="1" applyFont="1" applyBorder="1" applyAlignment="1" applyProtection="1">
      <alignment horizontal="left" vertical="center"/>
    </xf>
    <xf numFmtId="4" fontId="31" fillId="0" borderId="0" xfId="32" applyNumberFormat="1" applyFont="1" applyBorder="1" applyAlignment="1" applyProtection="1">
      <alignment horizontal="left" vertical="center"/>
    </xf>
    <xf numFmtId="0" fontId="31" fillId="0" borderId="0" xfId="32" applyNumberFormat="1" applyFont="1" applyBorder="1" applyAlignment="1" applyProtection="1">
      <alignment horizontal="left" vertical="center" indent="1"/>
    </xf>
    <xf numFmtId="0" fontId="31" fillId="0" borderId="0" xfId="32" quotePrefix="1" applyNumberFormat="1" applyFont="1" applyBorder="1" applyAlignment="1" applyProtection="1">
      <alignment horizontal="left" vertical="center"/>
    </xf>
    <xf numFmtId="0" fontId="17" fillId="0" borderId="22" xfId="32" applyNumberFormat="1" applyFont="1" applyBorder="1" applyAlignment="1" applyProtection="1">
      <alignment horizontal="center" vertical="center"/>
    </xf>
    <xf numFmtId="0" fontId="0" fillId="0" borderId="23" xfId="0" applyBorder="1" applyAlignment="1" applyProtection="1"/>
    <xf numFmtId="0" fontId="0" fillId="0" borderId="14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1" fillId="0" borderId="14" xfId="0" applyNumberFormat="1" applyFont="1" applyFill="1" applyBorder="1" applyAlignment="1" applyProtection="1">
      <alignment horizontal="right" vertical="center"/>
    </xf>
    <xf numFmtId="4" fontId="1" fillId="22" borderId="14" xfId="0" applyNumberFormat="1" applyFont="1" applyFill="1" applyBorder="1" applyAlignment="1" applyProtection="1">
      <alignment horizontal="right" vertical="center"/>
      <protection locked="0"/>
    </xf>
    <xf numFmtId="0" fontId="17" fillId="0" borderId="23" xfId="32" applyNumberFormat="1" applyFont="1" applyBorder="1" applyAlignment="1" applyProtection="1">
      <alignment horizontal="center" vertical="center"/>
    </xf>
    <xf numFmtId="49" fontId="17" fillId="0" borderId="0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Fill="1" applyBorder="1" applyAlignment="1" applyProtection="1">
      <alignment horizontal="center" vertical="center"/>
    </xf>
    <xf numFmtId="4" fontId="17" fillId="0" borderId="13" xfId="32" applyNumberFormat="1" applyFont="1" applyFill="1" applyBorder="1" applyAlignment="1" applyProtection="1">
      <alignment horizontal="right" vertical="center"/>
    </xf>
    <xf numFmtId="4" fontId="17" fillId="0" borderId="13" xfId="32" applyNumberFormat="1" applyFont="1" applyFill="1" applyBorder="1" applyAlignment="1" applyProtection="1">
      <alignment horizontal="center" vertical="center"/>
    </xf>
    <xf numFmtId="0" fontId="17" fillId="0" borderId="13" xfId="32" applyNumberFormat="1" applyFont="1" applyFill="1" applyBorder="1" applyAlignment="1" applyProtection="1">
      <alignment horizontal="left" vertical="center"/>
    </xf>
    <xf numFmtId="0" fontId="17" fillId="0" borderId="12" xfId="32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 vertical="center"/>
    </xf>
    <xf numFmtId="4" fontId="0" fillId="0" borderId="14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/>
    <xf numFmtId="0" fontId="0" fillId="0" borderId="13" xfId="0" applyFont="1" applyFill="1" applyBorder="1" applyAlignment="1" applyProtection="1"/>
    <xf numFmtId="0" fontId="0" fillId="0" borderId="19" xfId="0" applyFont="1" applyFill="1" applyBorder="1" applyAlignment="1" applyProtection="1"/>
    <xf numFmtId="4" fontId="0" fillId="0" borderId="20" xfId="0" applyNumberFormat="1" applyFont="1" applyFill="1" applyBorder="1" applyAlignment="1" applyProtection="1">
      <alignment horizontal="right" vertical="center"/>
    </xf>
    <xf numFmtId="0" fontId="17" fillId="0" borderId="0" xfId="32" applyNumberFormat="1" applyFont="1" applyBorder="1" applyAlignment="1" applyProtection="1">
      <alignment horizontal="left" vertical="center"/>
    </xf>
    <xf numFmtId="4" fontId="17" fillId="0" borderId="0" xfId="32" applyNumberFormat="1" applyFont="1" applyBorder="1" applyAlignment="1" applyProtection="1">
      <alignment horizontal="right" vertical="center"/>
    </xf>
    <xf numFmtId="0" fontId="0" fillId="0" borderId="23" xfId="0" applyFill="1" applyBorder="1" applyAlignment="1" applyProtection="1"/>
    <xf numFmtId="4" fontId="0" fillId="0" borderId="0" xfId="0" applyNumberFormat="1" applyFont="1" applyFill="1" applyBorder="1" applyAlignment="1" applyProtection="1">
      <alignment vertical="center"/>
    </xf>
    <xf numFmtId="0" fontId="26" fillId="0" borderId="0" xfId="32" applyNumberFormat="1" applyFont="1" applyFill="1" applyBorder="1" applyAlignment="1" applyProtection="1">
      <alignment horizontal="left" vertical="center" wrapText="1"/>
    </xf>
    <xf numFmtId="4" fontId="17" fillId="0" borderId="0" xfId="32" applyNumberFormat="1" applyFont="1" applyBorder="1" applyAlignment="1" applyProtection="1">
      <alignment horizontal="center" vertical="center"/>
    </xf>
    <xf numFmtId="4" fontId="33" fillId="26" borderId="14" xfId="0" applyNumberFormat="1" applyFont="1" applyFill="1" applyBorder="1" applyAlignment="1" applyProtection="1">
      <alignment horizontal="center" vertical="center"/>
    </xf>
    <xf numFmtId="0" fontId="17" fillId="0" borderId="23" xfId="32" applyNumberFormat="1" applyFont="1" applyBorder="1" applyAlignment="1" applyProtection="1">
      <alignment vertical="center"/>
    </xf>
    <xf numFmtId="0" fontId="17" fillId="27" borderId="14" xfId="32" applyNumberFormat="1" applyFont="1" applyFill="1" applyBorder="1" applyAlignment="1" applyProtection="1">
      <alignment horizontal="center" vertical="center"/>
    </xf>
    <xf numFmtId="0" fontId="20" fillId="0" borderId="23" xfId="32" applyNumberFormat="1" applyFont="1" applyFill="1" applyBorder="1" applyAlignment="1" applyProtection="1">
      <alignment horizontal="center" vertical="center"/>
    </xf>
    <xf numFmtId="0" fontId="2" fillId="0" borderId="0" xfId="32" quotePrefix="1" applyNumberFormat="1" applyBorder="1" applyAlignment="1" applyProtection="1">
      <alignment horizontal="center" vertical="center"/>
    </xf>
    <xf numFmtId="0" fontId="21" fillId="16" borderId="14" xfId="37" applyNumberFormat="1" applyFont="1" applyFill="1" applyBorder="1" applyAlignment="1" applyProtection="1">
      <alignment horizontal="center" vertical="center" wrapText="1"/>
    </xf>
    <xf numFmtId="49" fontId="21" fillId="16" borderId="14" xfId="37" applyNumberFormat="1" applyFont="1" applyFill="1" applyBorder="1" applyAlignment="1" applyProtection="1">
      <alignment horizontal="center" vertical="center" wrapText="1"/>
    </xf>
    <xf numFmtId="4" fontId="1" fillId="0" borderId="13" xfId="0" applyNumberFormat="1" applyFont="1" applyFill="1" applyBorder="1" applyAlignment="1">
      <alignment horizontal="right" vertical="center"/>
    </xf>
    <xf numFmtId="4" fontId="0" fillId="0" borderId="13" xfId="0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/>
    <xf numFmtId="0" fontId="2" fillId="0" borderId="13" xfId="32" applyNumberFormat="1" applyFont="1" applyFill="1" applyBorder="1" applyAlignment="1" applyProtection="1">
      <alignment horizontal="left" vertical="center"/>
    </xf>
    <xf numFmtId="0" fontId="17" fillId="0" borderId="15" xfId="32" applyNumberFormat="1" applyFont="1" applyBorder="1" applyAlignment="1" applyProtection="1">
      <alignment horizontal="center" vertical="center"/>
    </xf>
    <xf numFmtId="4" fontId="1" fillId="22" borderId="21" xfId="0" applyNumberFormat="1" applyFont="1" applyFill="1" applyBorder="1" applyAlignment="1">
      <alignment horizontal="right" vertical="center"/>
    </xf>
    <xf numFmtId="4" fontId="0" fillId="28" borderId="21" xfId="0" applyNumberFormat="1" applyFont="1" applyFill="1" applyBorder="1" applyAlignment="1">
      <alignment horizontal="right" vertical="center"/>
    </xf>
    <xf numFmtId="0" fontId="0" fillId="28" borderId="19" xfId="0" applyFont="1" applyFill="1" applyBorder="1" applyAlignment="1"/>
    <xf numFmtId="0" fontId="17" fillId="0" borderId="24" xfId="32" applyNumberFormat="1" applyFont="1" applyBorder="1" applyAlignment="1" applyProtection="1">
      <alignment horizontal="center" vertical="center"/>
    </xf>
    <xf numFmtId="4" fontId="1" fillId="28" borderId="21" xfId="0" applyNumberFormat="1" applyFont="1" applyFill="1" applyBorder="1" applyAlignment="1">
      <alignment horizontal="right" vertical="center"/>
    </xf>
    <xf numFmtId="0" fontId="17" fillId="0" borderId="25" xfId="32" applyNumberFormat="1" applyFont="1" applyBorder="1" applyAlignment="1" applyProtection="1">
      <alignment horizontal="center" vertical="center"/>
    </xf>
    <xf numFmtId="4" fontId="1" fillId="28" borderId="12" xfId="0" applyNumberFormat="1" applyFont="1" applyFill="1" applyBorder="1" applyAlignment="1">
      <alignment horizontal="right" vertical="center"/>
    </xf>
    <xf numFmtId="3" fontId="21" fillId="22" borderId="14" xfId="32" applyNumberFormat="1" applyFont="1" applyFill="1" applyBorder="1" applyAlignment="1" applyProtection="1">
      <alignment horizontal="center" vertical="center" wrapText="1"/>
    </xf>
    <xf numFmtId="0" fontId="32" fillId="0" borderId="0" xfId="32" applyNumberFormat="1" applyFont="1" applyBorder="1" applyAlignment="1" applyProtection="1">
      <alignment horizontal="left" vertical="center"/>
    </xf>
    <xf numFmtId="0" fontId="32" fillId="0" borderId="0" xfId="32" applyNumberFormat="1" applyFont="1" applyFill="1" applyBorder="1" applyAlignment="1" applyProtection="1">
      <alignment horizontal="left" vertical="center"/>
    </xf>
    <xf numFmtId="3" fontId="21" fillId="6" borderId="15" xfId="32" applyNumberFormat="1" applyFont="1" applyFill="1" applyBorder="1" applyAlignment="1" applyProtection="1">
      <alignment horizontal="center" vertical="center" wrapText="1"/>
    </xf>
    <xf numFmtId="0" fontId="38" fillId="0" borderId="0" xfId="0" applyNumberFormat="1" applyFont="1" applyFill="1" applyBorder="1" applyAlignment="1" applyProtection="1">
      <alignment horizontal="center" vertical="center"/>
    </xf>
    <xf numFmtId="14" fontId="38" fillId="0" borderId="0" xfId="0" applyNumberFormat="1" applyFont="1" applyFill="1" applyBorder="1" applyAlignment="1" applyProtection="1">
      <alignment horizontal="center" vertical="center"/>
    </xf>
    <xf numFmtId="0" fontId="38" fillId="0" borderId="0" xfId="0" applyNumberFormat="1" applyFont="1" applyFill="1" applyBorder="1" applyAlignment="1" applyProtection="1">
      <alignment horizontal="left" vertical="center"/>
    </xf>
    <xf numFmtId="4" fontId="38" fillId="0" borderId="0" xfId="0" applyNumberFormat="1" applyFont="1" applyFill="1" applyBorder="1" applyAlignment="1" applyProtection="1">
      <alignment horizontal="right" vertical="center"/>
    </xf>
    <xf numFmtId="14" fontId="21" fillId="22" borderId="0" xfId="32" applyNumberFormat="1" applyFont="1" applyFill="1" applyBorder="1" applyAlignment="1" applyProtection="1">
      <alignment horizontal="center" vertical="center" wrapText="1"/>
    </xf>
    <xf numFmtId="49" fontId="21" fillId="22" borderId="0" xfId="32" applyNumberFormat="1" applyFont="1" applyFill="1" applyBorder="1" applyAlignment="1" applyProtection="1">
      <alignment horizontal="center" vertical="center" wrapText="1"/>
    </xf>
    <xf numFmtId="4" fontId="21" fillId="22" borderId="0" xfId="32" applyNumberFormat="1" applyFont="1" applyFill="1" applyBorder="1" applyAlignment="1" applyProtection="1">
      <alignment horizontal="right" vertical="center" wrapText="1"/>
    </xf>
    <xf numFmtId="4" fontId="21" fillId="6" borderId="0" xfId="32" applyNumberFormat="1" applyFont="1" applyFill="1" applyBorder="1" applyAlignment="1" applyProtection="1">
      <alignment horizontal="right" vertical="center" wrapText="1"/>
    </xf>
    <xf numFmtId="0" fontId="21" fillId="22" borderId="0" xfId="32" applyNumberFormat="1" applyFont="1" applyFill="1" applyBorder="1" applyAlignment="1" applyProtection="1">
      <alignment horizontal="center" vertical="center" wrapText="1"/>
    </xf>
    <xf numFmtId="0" fontId="38" fillId="0" borderId="0" xfId="0" applyNumberFormat="1" applyFont="1" applyFill="1" applyBorder="1" applyAlignment="1" applyProtection="1">
      <alignment vertical="center"/>
    </xf>
    <xf numFmtId="0" fontId="39" fillId="0" borderId="0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0" fontId="28" fillId="0" borderId="0" xfId="0" applyNumberFormat="1" applyFont="1" applyFill="1" applyBorder="1" applyAlignment="1" applyProtection="1">
      <alignment horizontal="left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4" fontId="28" fillId="0" borderId="0" xfId="0" applyNumberFormat="1" applyFont="1" applyFill="1" applyBorder="1" applyAlignment="1" applyProtection="1">
      <alignment horizontal="right" vertical="center"/>
    </xf>
    <xf numFmtId="4" fontId="40" fillId="22" borderId="0" xfId="32" applyNumberFormat="1" applyFont="1" applyFill="1" applyBorder="1" applyAlignment="1" applyProtection="1">
      <alignment horizontal="center" vertical="center" wrapText="1"/>
    </xf>
    <xf numFmtId="4" fontId="40" fillId="22" borderId="0" xfId="32" applyNumberFormat="1" applyFont="1" applyFill="1" applyBorder="1" applyAlignment="1" applyProtection="1">
      <alignment horizontal="right" vertical="center" wrapText="1"/>
    </xf>
    <xf numFmtId="0" fontId="40" fillId="22" borderId="0" xfId="32" applyNumberFormat="1" applyFont="1" applyFill="1" applyBorder="1" applyAlignment="1" applyProtection="1">
      <alignment horizontal="center" vertical="center" wrapText="1"/>
    </xf>
    <xf numFmtId="0" fontId="40" fillId="22" borderId="0" xfId="32" applyNumberFormat="1" applyFont="1" applyFill="1" applyBorder="1" applyAlignment="1" applyProtection="1">
      <alignment horizontal="right" vertical="center" wrapText="1"/>
    </xf>
    <xf numFmtId="49" fontId="22" fillId="17" borderId="26" xfId="0" applyNumberFormat="1" applyFont="1" applyFill="1" applyBorder="1" applyAlignment="1">
      <alignment horizontal="center"/>
    </xf>
    <xf numFmtId="0" fontId="23" fillId="17" borderId="27" xfId="0" applyFont="1" applyFill="1" applyBorder="1" applyAlignment="1">
      <alignment horizontal="center"/>
    </xf>
    <xf numFmtId="0" fontId="23" fillId="17" borderId="28" xfId="0" applyFont="1" applyFill="1" applyBorder="1" applyAlignment="1">
      <alignment horizontal="center"/>
    </xf>
    <xf numFmtId="49" fontId="24" fillId="0" borderId="26" xfId="0" applyNumberFormat="1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20" fillId="17" borderId="21" xfId="32" applyNumberFormat="1" applyFont="1" applyFill="1" applyBorder="1" applyAlignment="1">
      <alignment horizontal="center" vertical="center"/>
    </xf>
    <xf numFmtId="0" fontId="2" fillId="0" borderId="19" xfId="32" applyBorder="1" applyAlignment="1">
      <alignment horizontal="center" vertical="center"/>
    </xf>
    <xf numFmtId="0" fontId="2" fillId="0" borderId="20" xfId="32" applyBorder="1" applyAlignment="1">
      <alignment horizontal="center" vertical="center"/>
    </xf>
    <xf numFmtId="0" fontId="17" fillId="0" borderId="21" xfId="32" applyNumberFormat="1" applyFont="1" applyBorder="1" applyAlignment="1">
      <alignment horizontal="center" vertical="center"/>
    </xf>
    <xf numFmtId="0" fontId="17" fillId="0" borderId="19" xfId="32" applyNumberFormat="1" applyFont="1" applyBorder="1" applyAlignment="1">
      <alignment horizontal="center" vertical="center"/>
    </xf>
    <xf numFmtId="0" fontId="17" fillId="0" borderId="20" xfId="32" applyNumberFormat="1" applyFont="1" applyBorder="1" applyAlignment="1">
      <alignment horizontal="center" vertical="center"/>
    </xf>
    <xf numFmtId="14" fontId="2" fillId="0" borderId="21" xfId="32" applyNumberFormat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  <xf numFmtId="0" fontId="17" fillId="0" borderId="21" xfId="32" applyNumberFormat="1" applyFont="1" applyBorder="1" applyAlignment="1" applyProtection="1">
      <alignment horizontal="center" vertical="center"/>
    </xf>
    <xf numFmtId="0" fontId="2" fillId="0" borderId="19" xfId="32" applyBorder="1" applyAlignment="1">
      <alignment vertical="center"/>
    </xf>
    <xf numFmtId="0" fontId="2" fillId="0" borderId="20" xfId="32" applyBorder="1" applyAlignment="1">
      <alignment vertical="center"/>
    </xf>
    <xf numFmtId="49" fontId="24" fillId="0" borderId="16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0" fillId="0" borderId="27" xfId="0" applyBorder="1" applyAlignment="1"/>
    <xf numFmtId="0" fontId="0" fillId="0" borderId="28" xfId="0" applyBorder="1" applyAlignment="1"/>
    <xf numFmtId="14" fontId="2" fillId="0" borderId="16" xfId="32" applyNumberFormat="1" applyFont="1" applyBorder="1" applyAlignment="1" applyProtection="1">
      <alignment horizontal="center" vertical="center"/>
    </xf>
    <xf numFmtId="0" fontId="2" fillId="0" borderId="0" xfId="32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6" fillId="0" borderId="11" xfId="32" applyNumberFormat="1" applyFont="1" applyBorder="1" applyAlignment="1" applyProtection="1">
      <alignment horizontal="center" vertical="center" wrapText="1" shrinkToFit="1"/>
    </xf>
    <xf numFmtId="0" fontId="36" fillId="0" borderId="0" xfId="0" applyFont="1" applyAlignment="1">
      <alignment horizontal="center" vertical="center" wrapText="1" shrinkToFit="1"/>
    </xf>
    <xf numFmtId="0" fontId="17" fillId="0" borderId="19" xfId="32" applyNumberFormat="1" applyFont="1" applyBorder="1" applyAlignment="1" applyProtection="1">
      <alignment horizontal="center" vertical="center"/>
    </xf>
    <xf numFmtId="0" fontId="17" fillId="0" borderId="20" xfId="32" applyNumberFormat="1" applyFont="1" applyBorder="1" applyAlignment="1" applyProtection="1">
      <alignment horizontal="center" vertical="center"/>
    </xf>
    <xf numFmtId="0" fontId="2" fillId="0" borderId="19" xfId="32" applyBorder="1" applyAlignment="1" applyProtection="1">
      <alignment vertical="center"/>
    </xf>
    <xf numFmtId="0" fontId="0" fillId="0" borderId="20" xfId="0" applyBorder="1" applyAlignment="1">
      <alignment vertical="center"/>
    </xf>
    <xf numFmtId="0" fontId="20" fillId="17" borderId="11" xfId="32" applyNumberFormat="1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0" fillId="0" borderId="19" xfId="0" applyBorder="1" applyAlignment="1"/>
    <xf numFmtId="0" fontId="0" fillId="0" borderId="20" xfId="0" applyBorder="1" applyAlignment="1"/>
    <xf numFmtId="0" fontId="2" fillId="0" borderId="19" xfId="32" applyBorder="1" applyAlignment="1" applyProtection="1">
      <alignment horizontal="center" vertical="center"/>
    </xf>
    <xf numFmtId="0" fontId="0" fillId="0" borderId="19" xfId="0" applyBorder="1" applyAlignment="1">
      <alignment vertical="center"/>
    </xf>
    <xf numFmtId="14" fontId="17" fillId="0" borderId="26" xfId="32" applyNumberFormat="1" applyFont="1" applyBorder="1" applyAlignment="1" applyProtection="1">
      <alignment horizontal="center" vertical="center" wrapText="1"/>
    </xf>
    <xf numFmtId="0" fontId="17" fillId="0" borderId="27" xfId="32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31" fillId="0" borderId="11" xfId="32" applyNumberFormat="1" applyFont="1" applyBorder="1" applyAlignment="1" applyProtection="1">
      <alignment horizontal="left" vertical="center" wrapText="1"/>
    </xf>
    <xf numFmtId="0" fontId="31" fillId="0" borderId="0" xfId="32" applyNumberFormat="1" applyFont="1" applyBorder="1" applyAlignment="1" applyProtection="1">
      <alignment horizontal="left" vertical="center" wrapText="1"/>
    </xf>
    <xf numFmtId="49" fontId="31" fillId="0" borderId="11" xfId="32" quotePrefix="1" applyNumberFormat="1" applyFont="1" applyBorder="1" applyAlignment="1" applyProtection="1">
      <alignment horizontal="left" vertical="center" wrapText="1"/>
    </xf>
    <xf numFmtId="49" fontId="31" fillId="0" borderId="0" xfId="32" applyNumberFormat="1" applyFont="1" applyBorder="1" applyAlignment="1" applyProtection="1">
      <alignment horizontal="left" vertical="center" wrapText="1"/>
    </xf>
    <xf numFmtId="0" fontId="17" fillId="29" borderId="21" xfId="32" applyNumberFormat="1" applyFont="1" applyFill="1" applyBorder="1" applyAlignment="1" applyProtection="1">
      <alignment horizontal="left" vertical="center"/>
    </xf>
    <xf numFmtId="0" fontId="0" fillId="29" borderId="19" xfId="0" applyFill="1" applyBorder="1" applyAlignment="1" applyProtection="1">
      <alignment horizontal="left"/>
    </xf>
    <xf numFmtId="0" fontId="2" fillId="27" borderId="21" xfId="32" applyNumberFormat="1" applyFont="1" applyFill="1" applyBorder="1" applyAlignment="1" applyProtection="1">
      <alignment horizontal="center" vertical="center"/>
    </xf>
    <xf numFmtId="0" fontId="2" fillId="27" borderId="20" xfId="32" applyNumberFormat="1" applyFont="1" applyFill="1" applyBorder="1" applyAlignment="1" applyProtection="1">
      <alignment horizontal="center" vertical="center"/>
    </xf>
    <xf numFmtId="0" fontId="2" fillId="0" borderId="0" xfId="32" applyNumberFormat="1" applyFont="1" applyFill="1" applyBorder="1" applyAlignment="1" applyProtection="1">
      <alignment horizontal="center" vertical="center"/>
    </xf>
    <xf numFmtId="0" fontId="30" fillId="0" borderId="0" xfId="32" applyNumberFormat="1" applyFont="1" applyFill="1" applyBorder="1" applyAlignment="1" applyProtection="1">
      <alignment vertical="center"/>
    </xf>
    <xf numFmtId="0" fontId="35" fillId="0" borderId="0" xfId="0" applyFont="1" applyAlignment="1"/>
    <xf numFmtId="0" fontId="20" fillId="17" borderId="30" xfId="32" applyNumberFormat="1" applyFont="1" applyFill="1" applyBorder="1" applyAlignment="1" applyProtection="1">
      <alignment horizontal="center" vertical="center"/>
    </xf>
    <xf numFmtId="0" fontId="0" fillId="0" borderId="31" xfId="0" applyBorder="1" applyAlignment="1" applyProtection="1"/>
    <xf numFmtId="0" fontId="0" fillId="0" borderId="32" xfId="0" applyBorder="1" applyAlignment="1" applyProtection="1"/>
    <xf numFmtId="0" fontId="17" fillId="27" borderId="21" xfId="32" applyNumberFormat="1" applyFont="1" applyFill="1" applyBorder="1" applyAlignment="1" applyProtection="1">
      <alignment horizontal="left" vertical="center"/>
    </xf>
    <xf numFmtId="0" fontId="0" fillId="27" borderId="20" xfId="0" applyFill="1" applyBorder="1" applyAlignment="1" applyProtection="1">
      <alignment horizontal="left"/>
    </xf>
    <xf numFmtId="0" fontId="2" fillId="0" borderId="21" xfId="32" applyNumberFormat="1" applyFont="1" applyFill="1" applyBorder="1" applyAlignment="1" applyProtection="1">
      <alignment horizontal="left" vertical="center"/>
    </xf>
    <xf numFmtId="0" fontId="0" fillId="0" borderId="20" xfId="0" applyFont="1" applyFill="1" applyBorder="1" applyAlignment="1" applyProtection="1">
      <alignment horizontal="left"/>
    </xf>
    <xf numFmtId="0" fontId="0" fillId="0" borderId="19" xfId="0" applyFont="1" applyFill="1" applyBorder="1" applyAlignment="1" applyProtection="1">
      <alignment horizontal="left"/>
    </xf>
    <xf numFmtId="0" fontId="17" fillId="24" borderId="21" xfId="32" applyNumberFormat="1" applyFont="1" applyFill="1" applyBorder="1" applyAlignment="1" applyProtection="1">
      <alignment horizontal="center" vertical="center"/>
    </xf>
    <xf numFmtId="0" fontId="0" fillId="24" borderId="19" xfId="0" applyFill="1" applyBorder="1" applyAlignment="1" applyProtection="1"/>
    <xf numFmtId="0" fontId="0" fillId="24" borderId="20" xfId="0" applyFill="1" applyBorder="1" applyAlignment="1" applyProtection="1"/>
    <xf numFmtId="0" fontId="2" fillId="0" borderId="20" xfId="32" applyNumberFormat="1" applyFont="1" applyFill="1" applyBorder="1" applyAlignment="1" applyProtection="1">
      <alignment horizontal="left" vertical="center"/>
    </xf>
    <xf numFmtId="0" fontId="0" fillId="29" borderId="20" xfId="0" applyFill="1" applyBorder="1" applyAlignment="1" applyProtection="1">
      <alignment horizontal="left"/>
    </xf>
    <xf numFmtId="0" fontId="31" fillId="0" borderId="0" xfId="32" quotePrefix="1" applyNumberFormat="1" applyFont="1" applyBorder="1" applyAlignment="1" applyProtection="1">
      <alignment horizontal="left" vertical="center"/>
    </xf>
    <xf numFmtId="0" fontId="31" fillId="0" borderId="0" xfId="32" applyNumberFormat="1" applyFont="1" applyBorder="1" applyAlignment="1" applyProtection="1">
      <alignment horizontal="left" vertical="top" wrapText="1"/>
    </xf>
    <xf numFmtId="0" fontId="31" fillId="0" borderId="0" xfId="32" quotePrefix="1" applyNumberFormat="1" applyFont="1" applyBorder="1" applyAlignment="1" applyProtection="1">
      <alignment horizontal="left" vertical="top" wrapText="1"/>
    </xf>
    <xf numFmtId="0" fontId="0" fillId="27" borderId="19" xfId="0" applyFill="1" applyBorder="1" applyAlignment="1">
      <alignment horizontal="left"/>
    </xf>
    <xf numFmtId="0" fontId="0" fillId="27" borderId="20" xfId="0" applyFill="1" applyBorder="1" applyAlignment="1">
      <alignment horizontal="left"/>
    </xf>
    <xf numFmtId="0" fontId="0" fillId="24" borderId="19" xfId="0" applyFill="1" applyBorder="1" applyAlignment="1"/>
    <xf numFmtId="0" fontId="0" fillId="24" borderId="20" xfId="0" applyFill="1" applyBorder="1" applyAlignment="1"/>
    <xf numFmtId="0" fontId="17" fillId="0" borderId="31" xfId="32" applyNumberFormat="1" applyFont="1" applyBorder="1" applyAlignment="1" applyProtection="1">
      <alignment horizontal="center" vertical="center"/>
    </xf>
    <xf numFmtId="0" fontId="17" fillId="0" borderId="32" xfId="32" applyNumberFormat="1" applyFont="1" applyBorder="1" applyAlignment="1" applyProtection="1">
      <alignment horizontal="center" vertical="center"/>
    </xf>
    <xf numFmtId="0" fontId="17" fillId="22" borderId="19" xfId="32" applyNumberFormat="1" applyFont="1" applyFill="1" applyBorder="1" applyAlignment="1" applyProtection="1">
      <alignment horizontal="left" vertical="center"/>
    </xf>
    <xf numFmtId="0" fontId="17" fillId="22" borderId="20" xfId="32" applyNumberFormat="1" applyFont="1" applyFill="1" applyBorder="1" applyAlignment="1" applyProtection="1">
      <alignment horizontal="left" vertical="center"/>
    </xf>
    <xf numFmtId="0" fontId="20" fillId="17" borderId="21" xfId="32" applyNumberFormat="1" applyFont="1" applyFill="1" applyBorder="1" applyAlignment="1" applyProtection="1">
      <alignment horizontal="center" vertical="center"/>
    </xf>
    <xf numFmtId="0" fontId="17" fillId="28" borderId="19" xfId="32" applyNumberFormat="1" applyFont="1" applyFill="1" applyBorder="1" applyAlignment="1" applyProtection="1">
      <alignment horizontal="left" vertical="center"/>
    </xf>
    <xf numFmtId="0" fontId="17" fillId="28" borderId="20" xfId="32" applyNumberFormat="1" applyFont="1" applyFill="1" applyBorder="1" applyAlignment="1" applyProtection="1">
      <alignment horizontal="left" vertical="center"/>
    </xf>
    <xf numFmtId="0" fontId="17" fillId="28" borderId="13" xfId="32" applyNumberFormat="1" applyFont="1" applyFill="1" applyBorder="1" applyAlignment="1" applyProtection="1">
      <alignment horizontal="left" vertical="center"/>
    </xf>
    <xf numFmtId="0" fontId="17" fillId="28" borderId="22" xfId="32" applyNumberFormat="1" applyFont="1" applyFill="1" applyBorder="1" applyAlignment="1" applyProtection="1">
      <alignment horizontal="left" vertical="center"/>
    </xf>
    <xf numFmtId="0" fontId="2" fillId="28" borderId="21" xfId="32" applyNumberFormat="1" applyFont="1" applyFill="1" applyBorder="1" applyAlignment="1" applyProtection="1">
      <alignment horizontal="left" vertical="center"/>
    </xf>
    <xf numFmtId="0" fontId="2" fillId="28" borderId="19" xfId="32" applyNumberFormat="1" applyFont="1" applyFill="1" applyBorder="1" applyAlignment="1" applyProtection="1">
      <alignment horizontal="left" vertical="center"/>
    </xf>
    <xf numFmtId="0" fontId="2" fillId="28" borderId="20" xfId="32" applyNumberFormat="1" applyFont="1" applyFill="1" applyBorder="1" applyAlignment="1" applyProtection="1">
      <alignment horizontal="left" vertical="center"/>
    </xf>
    <xf numFmtId="0" fontId="17" fillId="0" borderId="19" xfId="32" applyNumberFormat="1" applyFont="1" applyFill="1" applyBorder="1" applyAlignment="1" applyProtection="1">
      <alignment horizontal="center" vertical="center"/>
    </xf>
    <xf numFmtId="4" fontId="17" fillId="6" borderId="21" xfId="32" applyNumberFormat="1" applyFont="1" applyFill="1" applyBorder="1" applyAlignment="1" applyProtection="1">
      <alignment horizontal="center" vertical="center" wrapText="1"/>
    </xf>
    <xf numFmtId="4" fontId="17" fillId="6" borderId="19" xfId="32" applyNumberFormat="1" applyFont="1" applyFill="1" applyBorder="1" applyAlignment="1" applyProtection="1">
      <alignment horizontal="center" vertical="center" wrapText="1"/>
    </xf>
    <xf numFmtId="0" fontId="0" fillId="6" borderId="20" xfId="0" applyFill="1" applyBorder="1" applyAlignment="1">
      <alignment horizontal="center"/>
    </xf>
    <xf numFmtId="0" fontId="17" fillId="24" borderId="19" xfId="32" applyNumberFormat="1" applyFont="1" applyFill="1" applyBorder="1" applyAlignment="1" applyProtection="1">
      <alignment horizontal="center" vertical="center"/>
    </xf>
    <xf numFmtId="0" fontId="17" fillId="0" borderId="0" xfId="32" applyNumberFormat="1" applyFont="1" applyBorder="1" applyAlignment="1" applyProtection="1">
      <alignment horizontal="left" vertical="center"/>
    </xf>
    <xf numFmtId="0" fontId="17" fillId="0" borderId="30" xfId="32" applyNumberFormat="1" applyFont="1" applyBorder="1" applyAlignment="1" applyProtection="1">
      <alignment horizontal="center" vertical="center"/>
    </xf>
    <xf numFmtId="0" fontId="0" fillId="0" borderId="32" xfId="0" applyBorder="1" applyAlignment="1"/>
    <xf numFmtId="0" fontId="17" fillId="0" borderId="11" xfId="32" applyNumberFormat="1" applyFont="1" applyBorder="1" applyAlignment="1" applyProtection="1">
      <alignment horizontal="center" vertical="center"/>
    </xf>
    <xf numFmtId="0" fontId="0" fillId="0" borderId="23" xfId="0" applyBorder="1" applyAlignment="1"/>
    <xf numFmtId="0" fontId="17" fillId="0" borderId="12" xfId="32" applyNumberFormat="1" applyFont="1" applyBorder="1" applyAlignment="1" applyProtection="1">
      <alignment horizontal="center" vertical="center"/>
    </xf>
    <xf numFmtId="0" fontId="0" fillId="0" borderId="22" xfId="0" applyBorder="1" applyAlignment="1"/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 xr:uid="{18CBFB74-6181-4CA9-9C34-A511430F6F7F}"/>
    <cellStyle name="Input" xfId="29" builtinId="20" customBuiltin="1"/>
    <cellStyle name="Migliaia [0] 2" xfId="30" xr:uid="{EB9AB880-0850-4EE7-98E6-5C5FBA26BEDB}"/>
    <cellStyle name="Neutrale" xfId="31" builtinId="28" customBuiltin="1"/>
    <cellStyle name="Normale" xfId="0" builtinId="0"/>
    <cellStyle name="Normale 2" xfId="32" xr:uid="{B073722D-D071-401B-A244-FF1C480EA440}"/>
    <cellStyle name="Normale 2 2" xfId="33" xr:uid="{AF66D164-B72A-4CDF-9EA9-E99BBCA1040F}"/>
    <cellStyle name="Normale 3" xfId="34" xr:uid="{2BD9B39C-133E-4D26-B1F7-AD9A1AF81BDA}"/>
    <cellStyle name="Normale 4" xfId="35" xr:uid="{6C8BC83B-BF9D-42A6-B11A-0E9BBAB97DBD}"/>
    <cellStyle name="Normale 5" xfId="36" xr:uid="{B086395F-7C20-40B4-BC7B-1743348045FF}"/>
    <cellStyle name="Normale_Foglio1" xfId="37" xr:uid="{95DE0B1F-6AC3-4AFD-A035-1FE0FE524001}"/>
    <cellStyle name="Nota" xfId="38" builtinId="10" customBuiltin="1"/>
    <cellStyle name="Output" xfId="39" builtinId="21" customBuiltin="1"/>
    <cellStyle name="Testo avviso" xfId="40" builtinId="11" customBuiltin="1"/>
    <cellStyle name="Testo descrittivo" xfId="41" builtinId="53" customBuiltin="1"/>
    <cellStyle name="Titolo" xfId="42" builtinId="15" customBuiltin="1"/>
    <cellStyle name="Titolo 1" xfId="43" builtinId="16" customBuiltin="1"/>
    <cellStyle name="Titolo 2" xfId="44" builtinId="17" customBuiltin="1"/>
    <cellStyle name="Titolo 3" xfId="45" builtinId="18" customBuiltin="1"/>
    <cellStyle name="Titolo 4" xfId="46" builtinId="19" customBuiltin="1"/>
    <cellStyle name="Totale" xfId="47" builtinId="25" customBuiltin="1"/>
    <cellStyle name="Valore non valido" xfId="48" builtinId="27" customBuiltin="1"/>
    <cellStyle name="Valore valido" xfId="49" builtinId="26" customBuiltin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9588B-4BE6-4592-9392-508BA397D415}">
  <sheetPr codeName="Foglio1"/>
  <dimension ref="A1:L6"/>
  <sheetViews>
    <sheetView showGridLines="0" zoomScaleNormal="100" workbookViewId="0">
      <selection sqref="A1:L1"/>
    </sheetView>
  </sheetViews>
  <sheetFormatPr defaultRowHeight="12.75" x14ac:dyDescent="0.2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1" width="13.7109375" style="7" customWidth="1"/>
    <col min="12" max="12" width="15.7109375" style="1" customWidth="1"/>
  </cols>
  <sheetData>
    <row r="1" spans="1:12" ht="23.1" customHeight="1" x14ac:dyDescent="0.35">
      <c r="A1" s="219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1"/>
    </row>
    <row r="2" spans="1:12" s="62" customFormat="1" ht="23.1" customHeight="1" x14ac:dyDescent="0.2">
      <c r="A2" s="222" t="s">
        <v>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4"/>
    </row>
    <row r="3" spans="1:12" ht="24.95" customHeight="1" x14ac:dyDescent="0.2">
      <c r="A3" s="8" t="s">
        <v>3</v>
      </c>
      <c r="B3" s="8" t="s">
        <v>4</v>
      </c>
      <c r="C3" s="9" t="s">
        <v>1</v>
      </c>
      <c r="D3" s="9" t="s">
        <v>5</v>
      </c>
      <c r="E3" s="61" t="s">
        <v>9</v>
      </c>
      <c r="F3" s="11" t="s">
        <v>17</v>
      </c>
      <c r="G3" s="9" t="s">
        <v>2</v>
      </c>
      <c r="H3" s="10" t="s">
        <v>6</v>
      </c>
      <c r="I3" s="9" t="s">
        <v>7</v>
      </c>
      <c r="J3" s="12" t="s">
        <v>8</v>
      </c>
      <c r="K3" s="13" t="s">
        <v>10</v>
      </c>
      <c r="L3" s="12" t="s">
        <v>11</v>
      </c>
    </row>
    <row r="4" spans="1:12" x14ac:dyDescent="0.2">
      <c r="F4" s="5"/>
      <c r="K4" s="14"/>
    </row>
    <row r="6" spans="1:12" x14ac:dyDescent="0.2">
      <c r="I6" s="6"/>
      <c r="J6" s="2"/>
      <c r="L6" s="2"/>
    </row>
  </sheetData>
  <mergeCells count="2">
    <mergeCell ref="A1:L1"/>
    <mergeCell ref="A2:L2"/>
  </mergeCells>
  <dataValidations count="1">
    <dataValidation type="list" allowBlank="1" showInputMessage="1" showErrorMessage="1" sqref="K4:K65536 K1:K2" xr:uid="{80465FB9-46A5-48C4-93AF-0D7EED0A920F}">
      <formula1>"Consip/Mepa,"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95908-9EEA-4585-BFF8-2BFCCF99287C}">
  <sheetPr codeName="Foglio2"/>
  <dimension ref="A1:AH14"/>
  <sheetViews>
    <sheetView showGridLines="0" zoomScaleNormal="100" workbookViewId="0">
      <selection sqref="A1:AH1"/>
    </sheetView>
  </sheetViews>
  <sheetFormatPr defaultRowHeight="15" x14ac:dyDescent="0.2"/>
  <cols>
    <col min="1" max="1" width="5.7109375" style="33" bestFit="1" customWidth="1"/>
    <col min="2" max="2" width="6.28515625" style="33" bestFit="1" customWidth="1"/>
    <col min="3" max="3" width="10.7109375" style="34" bestFit="1" customWidth="1"/>
    <col min="4" max="4" width="18.140625" style="35" customWidth="1"/>
    <col min="5" max="5" width="10.7109375" style="34" bestFit="1" customWidth="1"/>
    <col min="6" max="6" width="15.7109375" style="35" customWidth="1"/>
    <col min="7" max="7" width="12.140625" style="36" customWidth="1"/>
    <col min="8" max="8" width="14.85546875" style="33" customWidth="1"/>
    <col min="9" max="9" width="5.7109375" style="33" bestFit="1" customWidth="1"/>
    <col min="10" max="10" width="8.28515625" style="33" bestFit="1" customWidth="1"/>
    <col min="11" max="11" width="10.7109375" style="34" bestFit="1" customWidth="1"/>
    <col min="12" max="12" width="25.5703125" style="35" customWidth="1"/>
    <col min="13" max="13" width="16.7109375" style="34" customWidth="1"/>
    <col min="14" max="14" width="19.28515625" style="34" customWidth="1"/>
    <col min="15" max="15" width="7" style="33" hidden="1" customWidth="1"/>
    <col min="16" max="16" width="22.28515625" style="35" hidden="1" customWidth="1"/>
    <col min="17" max="20" width="0" style="33" hidden="1" customWidth="1"/>
    <col min="21" max="21" width="5.7109375" style="33" hidden="1" customWidth="1"/>
    <col min="22" max="22" width="8.28515625" style="33" hidden="1" customWidth="1"/>
    <col min="23" max="23" width="3.28515625" style="33" hidden="1" customWidth="1"/>
    <col min="24" max="24" width="13.7109375" style="33" customWidth="1"/>
    <col min="25" max="25" width="8.28515625" style="33" bestFit="1" customWidth="1"/>
    <col min="26" max="26" width="12.85546875" style="34" customWidth="1"/>
    <col min="27" max="27" width="17.7109375" style="37" customWidth="1"/>
    <col min="28" max="28" width="14.140625" style="37" bestFit="1" customWidth="1"/>
    <col min="29" max="29" width="11.7109375" style="38" customWidth="1"/>
    <col min="30" max="30" width="3" style="40" bestFit="1" customWidth="1"/>
    <col min="31" max="31" width="11.7109375" style="39" customWidth="1"/>
    <col min="32" max="32" width="8.7109375" style="39" customWidth="1"/>
    <col min="33" max="33" width="11.7109375" style="39" customWidth="1"/>
    <col min="34" max="34" width="10.28515625" style="38" bestFit="1" customWidth="1"/>
    <col min="35" max="16384" width="9.140625" style="33"/>
  </cols>
  <sheetData>
    <row r="1" spans="1:34" s="15" customFormat="1" ht="23.1" customHeight="1" x14ac:dyDescent="0.2">
      <c r="A1" s="225" t="s">
        <v>12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7"/>
    </row>
    <row r="2" spans="1:34" s="26" customFormat="1" ht="15" customHeight="1" x14ac:dyDescent="0.2">
      <c r="A2" s="16"/>
      <c r="B2" s="17"/>
      <c r="C2" s="18"/>
      <c r="D2" s="19"/>
      <c r="E2" s="18"/>
      <c r="F2" s="19"/>
      <c r="G2" s="20"/>
      <c r="H2" s="17"/>
      <c r="I2" s="17"/>
      <c r="J2" s="17"/>
      <c r="K2" s="18"/>
      <c r="L2" s="19"/>
      <c r="M2" s="18"/>
      <c r="N2" s="18"/>
      <c r="O2" s="17"/>
      <c r="P2" s="19"/>
      <c r="Q2" s="17"/>
      <c r="R2" s="17"/>
      <c r="S2" s="17"/>
      <c r="T2" s="17"/>
      <c r="U2" s="17"/>
      <c r="V2" s="17"/>
      <c r="W2" s="17"/>
      <c r="X2" s="17"/>
      <c r="Y2" s="17"/>
      <c r="Z2" s="18"/>
      <c r="AA2" s="21"/>
      <c r="AB2" s="21"/>
      <c r="AC2" s="22"/>
      <c r="AD2" s="23"/>
      <c r="AE2" s="24"/>
      <c r="AF2" s="24"/>
      <c r="AG2" s="24"/>
      <c r="AH2" s="25"/>
    </row>
    <row r="3" spans="1:34" s="15" customFormat="1" ht="23.1" customHeight="1" x14ac:dyDescent="0.2">
      <c r="A3" s="228" t="s">
        <v>55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7"/>
    </row>
    <row r="4" spans="1:34" s="15" customFormat="1" ht="15" customHeight="1" x14ac:dyDescent="0.2">
      <c r="A4" s="27"/>
      <c r="B4" s="28"/>
      <c r="C4" s="29"/>
      <c r="D4" s="30"/>
      <c r="E4" s="29"/>
      <c r="F4" s="30"/>
      <c r="G4" s="31"/>
      <c r="H4" s="28"/>
      <c r="I4" s="28"/>
      <c r="J4" s="28"/>
      <c r="K4" s="29"/>
      <c r="L4" s="30"/>
      <c r="M4" s="29"/>
      <c r="N4" s="29"/>
      <c r="O4" s="28"/>
      <c r="P4" s="30"/>
      <c r="Q4" s="28"/>
      <c r="R4" s="28"/>
      <c r="S4" s="28"/>
      <c r="T4" s="28"/>
      <c r="U4" s="28"/>
      <c r="V4" s="28"/>
      <c r="W4" s="28"/>
      <c r="X4" s="28"/>
      <c r="Y4" s="28"/>
      <c r="Z4" s="29"/>
      <c r="AA4" s="231" t="s">
        <v>13</v>
      </c>
      <c r="AB4" s="226"/>
      <c r="AC4" s="226"/>
      <c r="AD4" s="226"/>
      <c r="AE4" s="226"/>
      <c r="AF4" s="226"/>
      <c r="AG4" s="232"/>
      <c r="AH4" s="32">
        <v>30</v>
      </c>
    </row>
    <row r="5" spans="1:34" s="15" customFormat="1" ht="23.1" customHeight="1" x14ac:dyDescent="0.2">
      <c r="A5" s="228" t="s">
        <v>14</v>
      </c>
      <c r="B5" s="229"/>
      <c r="C5" s="230"/>
      <c r="D5" s="228" t="s">
        <v>15</v>
      </c>
      <c r="E5" s="229"/>
      <c r="F5" s="229"/>
      <c r="G5" s="229"/>
      <c r="H5" s="230"/>
      <c r="I5" s="228" t="s">
        <v>16</v>
      </c>
      <c r="J5" s="229"/>
      <c r="K5" s="230"/>
      <c r="L5" s="228" t="s">
        <v>1</v>
      </c>
      <c r="M5" s="229"/>
      <c r="N5" s="229"/>
      <c r="O5" s="228" t="s">
        <v>17</v>
      </c>
      <c r="P5" s="230"/>
      <c r="Q5" s="228" t="s">
        <v>18</v>
      </c>
      <c r="R5" s="229"/>
      <c r="S5" s="229"/>
      <c r="T5" s="230"/>
      <c r="U5" s="228" t="s">
        <v>19</v>
      </c>
      <c r="V5" s="229"/>
      <c r="W5" s="229"/>
      <c r="X5" s="58" t="s">
        <v>47</v>
      </c>
      <c r="Y5" s="228" t="s">
        <v>20</v>
      </c>
      <c r="Z5" s="230"/>
      <c r="AA5" s="233" t="s">
        <v>41</v>
      </c>
      <c r="AB5" s="234"/>
      <c r="AC5" s="234"/>
      <c r="AD5" s="234"/>
      <c r="AE5" s="234"/>
      <c r="AF5" s="234"/>
      <c r="AG5" s="234"/>
      <c r="AH5" s="235"/>
    </row>
    <row r="6" spans="1:34" ht="36" customHeight="1" x14ac:dyDescent="0.2">
      <c r="A6" s="51" t="s">
        <v>21</v>
      </c>
      <c r="B6" s="51" t="s">
        <v>22</v>
      </c>
      <c r="C6" s="52" t="s">
        <v>23</v>
      </c>
      <c r="D6" s="51" t="s">
        <v>24</v>
      </c>
      <c r="E6" s="53" t="s">
        <v>25</v>
      </c>
      <c r="F6" s="51" t="s">
        <v>26</v>
      </c>
      <c r="G6" s="54" t="s">
        <v>27</v>
      </c>
      <c r="H6" s="51" t="s">
        <v>28</v>
      </c>
      <c r="I6" s="51" t="s">
        <v>21</v>
      </c>
      <c r="J6" s="51" t="s">
        <v>24</v>
      </c>
      <c r="K6" s="52" t="s">
        <v>29</v>
      </c>
      <c r="L6" s="51" t="s">
        <v>30</v>
      </c>
      <c r="M6" s="53" t="s">
        <v>31</v>
      </c>
      <c r="N6" s="53" t="s">
        <v>32</v>
      </c>
      <c r="O6" s="51" t="s">
        <v>33</v>
      </c>
      <c r="P6" s="51" t="s">
        <v>26</v>
      </c>
      <c r="Q6" s="51" t="s">
        <v>33</v>
      </c>
      <c r="R6" s="51" t="s">
        <v>34</v>
      </c>
      <c r="S6" s="51" t="s">
        <v>35</v>
      </c>
      <c r="T6" s="51" t="s">
        <v>36</v>
      </c>
      <c r="U6" s="51" t="s">
        <v>21</v>
      </c>
      <c r="V6" s="51" t="s">
        <v>24</v>
      </c>
      <c r="W6" s="51" t="s">
        <v>37</v>
      </c>
      <c r="X6" s="51" t="s">
        <v>25</v>
      </c>
      <c r="Y6" s="51" t="s">
        <v>24</v>
      </c>
      <c r="Z6" s="52" t="s">
        <v>38</v>
      </c>
      <c r="AA6" s="55" t="s">
        <v>45</v>
      </c>
      <c r="AB6" s="55" t="s">
        <v>39</v>
      </c>
      <c r="AC6" s="55" t="s">
        <v>42</v>
      </c>
      <c r="AD6" s="55" t="s">
        <v>40</v>
      </c>
      <c r="AE6" s="55" t="s">
        <v>43</v>
      </c>
      <c r="AF6" s="55" t="s">
        <v>44</v>
      </c>
      <c r="AG6" s="63" t="s">
        <v>48</v>
      </c>
      <c r="AH6" s="56" t="s">
        <v>46</v>
      </c>
    </row>
    <row r="7" spans="1:34" x14ac:dyDescent="0.2">
      <c r="A7" s="42"/>
      <c r="B7" s="42"/>
      <c r="C7" s="43"/>
      <c r="D7" s="60"/>
      <c r="E7" s="43"/>
      <c r="F7" s="44"/>
      <c r="G7" s="45"/>
      <c r="H7" s="42"/>
      <c r="I7" s="42"/>
      <c r="J7" s="42"/>
      <c r="K7" s="43"/>
      <c r="L7" s="44"/>
      <c r="M7" s="43"/>
      <c r="N7" s="43"/>
      <c r="O7" s="42"/>
      <c r="P7" s="44"/>
      <c r="Q7" s="42"/>
      <c r="R7" s="42"/>
      <c r="S7" s="42"/>
      <c r="T7" s="42"/>
      <c r="U7" s="46"/>
      <c r="V7" s="46"/>
      <c r="W7" s="46"/>
      <c r="X7" s="57"/>
      <c r="Y7" s="42"/>
      <c r="Z7" s="43"/>
      <c r="AA7" s="47"/>
      <c r="AB7" s="47"/>
      <c r="AC7" s="48"/>
      <c r="AD7" s="49"/>
      <c r="AE7" s="59"/>
      <c r="AF7" s="50"/>
      <c r="AG7" s="59"/>
      <c r="AH7" s="48"/>
    </row>
    <row r="8" spans="1:34" x14ac:dyDescent="0.2">
      <c r="C8" s="33"/>
      <c r="D8" s="33"/>
      <c r="E8" s="33"/>
      <c r="F8" s="33"/>
      <c r="G8" s="33"/>
      <c r="K8" s="33"/>
      <c r="L8" s="33"/>
      <c r="M8" s="33"/>
      <c r="N8" s="33"/>
      <c r="P8" s="33"/>
      <c r="Z8" s="33"/>
      <c r="AA8" s="33"/>
      <c r="AB8" s="33"/>
      <c r="AC8" s="33"/>
      <c r="AD8" s="41"/>
      <c r="AE8" s="33"/>
      <c r="AF8" s="33"/>
      <c r="AG8" s="33"/>
      <c r="AH8" s="33"/>
    </row>
    <row r="9" spans="1:34" x14ac:dyDescent="0.2">
      <c r="C9" s="33"/>
      <c r="D9" s="33"/>
      <c r="E9" s="33"/>
      <c r="F9" s="33"/>
      <c r="G9" s="33"/>
      <c r="K9" s="33"/>
      <c r="L9" s="33"/>
      <c r="M9" s="33"/>
      <c r="N9" s="33"/>
      <c r="P9" s="33"/>
      <c r="Z9" s="33"/>
      <c r="AA9" s="33"/>
      <c r="AB9" s="33"/>
      <c r="AC9" s="33"/>
      <c r="AD9" s="41"/>
      <c r="AE9" s="33"/>
      <c r="AF9" s="33"/>
      <c r="AG9" s="33"/>
      <c r="AH9" s="33"/>
    </row>
    <row r="10" spans="1:34" x14ac:dyDescent="0.2">
      <c r="C10" s="33"/>
      <c r="D10" s="33"/>
      <c r="E10" s="33"/>
      <c r="F10" s="33"/>
      <c r="G10" s="33"/>
      <c r="K10" s="33"/>
      <c r="L10" s="33"/>
      <c r="M10" s="33"/>
      <c r="N10" s="33"/>
      <c r="P10" s="33"/>
      <c r="Z10" s="33"/>
      <c r="AA10" s="33"/>
      <c r="AB10" s="33"/>
      <c r="AC10" s="33"/>
      <c r="AD10" s="41"/>
      <c r="AE10" s="33"/>
      <c r="AF10" s="33"/>
      <c r="AG10" s="33"/>
      <c r="AH10" s="33"/>
    </row>
    <row r="11" spans="1:34" x14ac:dyDescent="0.2">
      <c r="C11" s="33"/>
      <c r="D11" s="33"/>
      <c r="E11" s="33"/>
      <c r="F11" s="33"/>
      <c r="G11" s="33"/>
      <c r="K11" s="33"/>
      <c r="L11" s="33"/>
      <c r="M11" s="33"/>
      <c r="N11" s="33"/>
      <c r="P11" s="33"/>
      <c r="Z11" s="33"/>
      <c r="AA11" s="33"/>
      <c r="AB11" s="33"/>
      <c r="AC11" s="33"/>
      <c r="AD11" s="41"/>
      <c r="AE11" s="33"/>
      <c r="AF11" s="33"/>
      <c r="AG11" s="33"/>
      <c r="AH11" s="33"/>
    </row>
    <row r="12" spans="1:34" x14ac:dyDescent="0.2">
      <c r="C12" s="33"/>
      <c r="D12" s="33"/>
      <c r="E12" s="33"/>
      <c r="F12" s="33"/>
      <c r="G12" s="33"/>
      <c r="K12" s="33"/>
      <c r="L12" s="33"/>
      <c r="M12" s="33"/>
      <c r="N12" s="33"/>
      <c r="P12" s="33"/>
      <c r="Z12" s="33"/>
      <c r="AA12" s="33"/>
      <c r="AB12" s="33"/>
      <c r="AC12" s="33"/>
      <c r="AD12" s="41"/>
      <c r="AE12" s="33"/>
      <c r="AF12" s="33"/>
      <c r="AG12" s="33"/>
      <c r="AH12" s="33"/>
    </row>
    <row r="13" spans="1:34" x14ac:dyDescent="0.2">
      <c r="C13" s="33"/>
      <c r="D13" s="33"/>
      <c r="E13" s="33"/>
      <c r="F13" s="33"/>
      <c r="G13" s="33"/>
      <c r="K13" s="33"/>
      <c r="L13" s="33"/>
      <c r="M13" s="33"/>
      <c r="N13" s="33"/>
      <c r="P13" s="33"/>
      <c r="Z13" s="33"/>
      <c r="AA13" s="33"/>
      <c r="AB13" s="33"/>
      <c r="AC13" s="33"/>
      <c r="AD13" s="41"/>
      <c r="AE13" s="33"/>
      <c r="AF13" s="33"/>
      <c r="AG13" s="33"/>
      <c r="AH13" s="33"/>
    </row>
    <row r="14" spans="1:34" x14ac:dyDescent="0.2">
      <c r="C14" s="33"/>
      <c r="D14" s="33"/>
      <c r="E14" s="33"/>
      <c r="F14" s="33"/>
      <c r="G14" s="33"/>
      <c r="K14" s="33"/>
      <c r="L14" s="33"/>
      <c r="M14" s="33"/>
      <c r="N14" s="33"/>
      <c r="P14" s="33"/>
      <c r="Z14" s="33"/>
      <c r="AA14" s="33"/>
      <c r="AB14" s="33"/>
      <c r="AC14" s="33"/>
      <c r="AD14" s="41"/>
      <c r="AE14" s="33"/>
      <c r="AF14" s="33"/>
      <c r="AG14" s="33"/>
      <c r="AH14" s="33"/>
    </row>
  </sheetData>
  <sheetProtection password="D3C7" sheet="1"/>
  <mergeCells count="12">
    <mergeCell ref="Y5:Z5"/>
    <mergeCell ref="AA5:AH5"/>
    <mergeCell ref="A1:AH1"/>
    <mergeCell ref="A3:AH3"/>
    <mergeCell ref="A5:C5"/>
    <mergeCell ref="D5:H5"/>
    <mergeCell ref="I5:K5"/>
    <mergeCell ref="L5:N5"/>
    <mergeCell ref="O5:P5"/>
    <mergeCell ref="Q5:T5"/>
    <mergeCell ref="U5:W5"/>
    <mergeCell ref="AA4:AG4"/>
  </mergeCells>
  <dataValidations count="1">
    <dataValidation type="list" allowBlank="1" showInputMessage="1" showErrorMessage="1" sqref="AG7" xr:uid="{C8F0E6B4-EBE4-4D31-A024-BEAF0D8D393A}">
      <formula1>"SI,"</formula1>
    </dataValidation>
  </dataValidations>
  <pageMargins left="0.23622047244094491" right="0.23622047244094491" top="0.74803149606299213" bottom="0.74803149606299213" header="0.31496062992125984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6E00E-AC7D-4A52-BB23-658ADBB52CA1}">
  <dimension ref="A1:R9"/>
  <sheetViews>
    <sheetView showGridLines="0" zoomScaleNormal="100" workbookViewId="0">
      <selection sqref="A1:R1"/>
    </sheetView>
  </sheetViews>
  <sheetFormatPr defaultRowHeight="12.75" x14ac:dyDescent="0.2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hidden="1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2" width="14.7109375" customWidth="1"/>
    <col min="13" max="13" width="10.7109375" customWidth="1"/>
    <col min="14" max="16" width="8.7109375" customWidth="1"/>
    <col min="17" max="17" width="14.7109375" customWidth="1"/>
    <col min="18" max="18" width="10.7109375" customWidth="1"/>
  </cols>
  <sheetData>
    <row r="1" spans="1:18" ht="23.1" customHeight="1" x14ac:dyDescent="0.35">
      <c r="A1" s="219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9"/>
    </row>
    <row r="2" spans="1:18" ht="23.1" customHeight="1" x14ac:dyDescent="0.3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7"/>
    </row>
    <row r="3" spans="1:18" ht="23.1" customHeight="1" x14ac:dyDescent="0.2">
      <c r="A3" s="222" t="s">
        <v>54</v>
      </c>
      <c r="B3" s="223"/>
      <c r="C3" s="223"/>
      <c r="D3" s="223"/>
      <c r="E3" s="223"/>
      <c r="F3" s="223"/>
      <c r="G3" s="223"/>
      <c r="H3" s="223"/>
      <c r="I3" s="223"/>
      <c r="J3" s="223"/>
      <c r="K3" s="238"/>
      <c r="L3" s="238"/>
      <c r="M3" s="238"/>
      <c r="N3" s="238"/>
      <c r="O3" s="238"/>
      <c r="P3" s="238"/>
      <c r="Q3" s="238"/>
      <c r="R3" s="239"/>
    </row>
    <row r="4" spans="1:18" ht="23.1" customHeight="1" x14ac:dyDescent="0.2">
      <c r="A4" s="222"/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9"/>
    </row>
    <row r="5" spans="1:18" s="62" customFormat="1" ht="23.1" customHeight="1" x14ac:dyDescent="0.2">
      <c r="A5" s="236"/>
      <c r="B5" s="237"/>
      <c r="C5" s="237"/>
      <c r="D5" s="237"/>
      <c r="E5" s="237"/>
      <c r="F5" s="237"/>
      <c r="G5" s="237"/>
      <c r="H5" s="237"/>
      <c r="I5" s="237"/>
      <c r="J5" s="237"/>
      <c r="K5" s="240" t="s">
        <v>13</v>
      </c>
      <c r="L5" s="241"/>
      <c r="M5" s="241"/>
      <c r="N5" s="241"/>
      <c r="O5" s="241"/>
      <c r="P5" s="241"/>
      <c r="Q5" s="242"/>
      <c r="R5" s="84">
        <v>30</v>
      </c>
    </row>
    <row r="6" spans="1:18" ht="35.1" customHeight="1" x14ac:dyDescent="0.2">
      <c r="A6" s="64" t="s">
        <v>3</v>
      </c>
      <c r="B6" s="64" t="s">
        <v>4</v>
      </c>
      <c r="C6" s="68" t="s">
        <v>1</v>
      </c>
      <c r="D6" s="68" t="s">
        <v>5</v>
      </c>
      <c r="E6" s="69" t="s">
        <v>9</v>
      </c>
      <c r="F6" s="70" t="s">
        <v>17</v>
      </c>
      <c r="G6" s="68" t="s">
        <v>2</v>
      </c>
      <c r="H6" s="64" t="s">
        <v>6</v>
      </c>
      <c r="I6" s="68" t="s">
        <v>7</v>
      </c>
      <c r="J6" s="71" t="s">
        <v>8</v>
      </c>
      <c r="K6" s="72" t="s">
        <v>49</v>
      </c>
      <c r="L6" s="72" t="s">
        <v>50</v>
      </c>
      <c r="M6" s="72" t="s">
        <v>51</v>
      </c>
      <c r="N6" s="73" t="s">
        <v>40</v>
      </c>
      <c r="O6" s="72" t="s">
        <v>52</v>
      </c>
      <c r="P6" s="72" t="s">
        <v>53</v>
      </c>
      <c r="Q6" s="72" t="s">
        <v>48</v>
      </c>
      <c r="R6" s="74" t="s">
        <v>46</v>
      </c>
    </row>
    <row r="7" spans="1:18" x14ac:dyDescent="0.2">
      <c r="A7" s="75"/>
      <c r="B7" s="75"/>
      <c r="C7" s="76"/>
      <c r="D7" s="77"/>
      <c r="E7" s="78"/>
      <c r="F7" s="77"/>
      <c r="G7" s="75"/>
      <c r="H7" s="75"/>
      <c r="I7" s="77"/>
      <c r="J7" s="79"/>
      <c r="K7" s="81"/>
      <c r="L7" s="82"/>
      <c r="M7" s="80"/>
      <c r="N7" s="80"/>
      <c r="O7" s="83"/>
      <c r="P7" s="80"/>
      <c r="Q7" s="81"/>
      <c r="R7" s="80"/>
    </row>
    <row r="9" spans="1:18" x14ac:dyDescent="0.2">
      <c r="I9" s="6"/>
      <c r="J9" s="2"/>
    </row>
  </sheetData>
  <sheetProtection password="D3C7" sheet="1" objects="1" scenarios="1"/>
  <mergeCells count="5">
    <mergeCell ref="A5:J5"/>
    <mergeCell ref="A1:R1"/>
    <mergeCell ref="K5:Q5"/>
    <mergeCell ref="A3:R3"/>
    <mergeCell ref="A4:R4"/>
  </mergeCells>
  <dataValidations count="1">
    <dataValidation type="list" allowBlank="1" showInputMessage="1" showErrorMessage="1" sqref="Q7" xr:uid="{C0566547-11B7-4788-9FF6-FFFF4DAE4061}">
      <formula1>"SI,"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41CAA-2AAD-4D55-8F31-24C79BE88D82}">
  <dimension ref="A1:AL103"/>
  <sheetViews>
    <sheetView showGridLines="0" tabSelected="1" topLeftCell="N1" zoomScaleNormal="100" workbookViewId="0">
      <selection activeCell="AJ1" sqref="AJ1"/>
    </sheetView>
  </sheetViews>
  <sheetFormatPr defaultRowHeight="15" x14ac:dyDescent="0.2"/>
  <cols>
    <col min="1" max="1" width="5.7109375" style="104" bestFit="1" customWidth="1"/>
    <col min="2" max="2" width="6.28515625" style="104" bestFit="1" customWidth="1"/>
    <col min="3" max="3" width="10.7109375" style="114" bestFit="1" customWidth="1"/>
    <col min="4" max="4" width="18.140625" style="115" customWidth="1"/>
    <col min="5" max="5" width="10.7109375" style="114" bestFit="1" customWidth="1"/>
    <col min="6" max="6" width="15.7109375" style="115" customWidth="1"/>
    <col min="7" max="8" width="12.140625" style="116" customWidth="1"/>
    <col min="9" max="9" width="8" style="113" customWidth="1"/>
    <col min="10" max="10" width="12.140625" style="116" customWidth="1"/>
    <col min="11" max="11" width="14.85546875" style="104" customWidth="1"/>
    <col min="12" max="12" width="5.7109375" style="104" bestFit="1" customWidth="1"/>
    <col min="13" max="13" width="8.28515625" style="104" bestFit="1" customWidth="1"/>
    <col min="14" max="14" width="10.7109375" style="114" bestFit="1" customWidth="1"/>
    <col min="15" max="15" width="25.5703125" style="115" customWidth="1"/>
    <col min="16" max="16" width="16.7109375" style="114" customWidth="1"/>
    <col min="17" max="17" width="19.28515625" style="114" customWidth="1"/>
    <col min="18" max="18" width="17.140625" style="104" customWidth="1"/>
    <col min="19" max="19" width="17.140625" style="115" customWidth="1"/>
    <col min="20" max="23" width="0" style="104" hidden="1" customWidth="1"/>
    <col min="24" max="24" width="5.7109375" style="104" hidden="1" customWidth="1"/>
    <col min="25" max="25" width="8.28515625" style="104" hidden="1" customWidth="1"/>
    <col min="26" max="26" width="3.28515625" style="104" hidden="1" customWidth="1"/>
    <col min="27" max="27" width="13.7109375" style="104" customWidth="1"/>
    <col min="28" max="28" width="8.28515625" style="104" bestFit="1" customWidth="1"/>
    <col min="29" max="29" width="12.7109375" style="114" customWidth="1"/>
    <col min="30" max="30" width="14" style="114" customWidth="1"/>
    <col min="31" max="31" width="15.7109375" style="114" customWidth="1"/>
    <col min="32" max="32" width="15.7109375" style="112" customWidth="1"/>
    <col min="33" max="33" width="14.7109375" style="112" customWidth="1"/>
    <col min="34" max="34" width="16.140625" style="116" customWidth="1"/>
    <col min="35" max="35" width="15.42578125" style="104" customWidth="1"/>
    <col min="36" max="37" width="9.140625" style="104" customWidth="1"/>
    <col min="38" max="38" width="19" style="104" customWidth="1"/>
    <col min="39" max="16384" width="9.140625" style="104"/>
  </cols>
  <sheetData>
    <row r="1" spans="1:38" s="87" customFormat="1" ht="23.1" customHeight="1" x14ac:dyDescent="0.2">
      <c r="A1" s="249" t="s">
        <v>118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1"/>
    </row>
    <row r="2" spans="1:38" s="94" customFormat="1" ht="15" customHeight="1" x14ac:dyDescent="0.2">
      <c r="A2" s="88"/>
      <c r="B2" s="89"/>
      <c r="C2" s="21"/>
      <c r="D2" s="90"/>
      <c r="E2" s="21"/>
      <c r="F2" s="90"/>
      <c r="G2" s="91"/>
      <c r="H2" s="91"/>
      <c r="I2" s="133"/>
      <c r="J2" s="91"/>
      <c r="K2" s="89"/>
      <c r="L2" s="89"/>
      <c r="M2" s="89"/>
      <c r="N2" s="21"/>
      <c r="O2" s="90"/>
      <c r="P2" s="21"/>
      <c r="Q2" s="21"/>
      <c r="R2" s="89"/>
      <c r="S2" s="90"/>
      <c r="T2" s="89"/>
      <c r="U2" s="89"/>
      <c r="V2" s="89"/>
      <c r="W2" s="89"/>
      <c r="X2" s="89"/>
      <c r="Y2" s="89"/>
      <c r="Z2" s="89"/>
      <c r="AA2" s="89"/>
      <c r="AB2" s="89"/>
      <c r="AC2" s="21"/>
      <c r="AD2" s="21"/>
      <c r="AE2" s="21"/>
      <c r="AF2" s="92"/>
      <c r="AG2" s="93"/>
      <c r="AH2" s="125"/>
    </row>
    <row r="3" spans="1:38" s="87" customFormat="1" ht="23.1" customHeight="1" x14ac:dyDescent="0.2">
      <c r="A3" s="233" t="s">
        <v>57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3"/>
    </row>
    <row r="4" spans="1:38" s="87" customFormat="1" ht="15" customHeight="1" x14ac:dyDescent="0.2">
      <c r="A4" s="95"/>
      <c r="B4" s="96"/>
      <c r="C4" s="97"/>
      <c r="D4" s="98"/>
      <c r="E4" s="97"/>
      <c r="F4" s="98"/>
      <c r="G4" s="99"/>
      <c r="H4" s="99"/>
      <c r="I4" s="134"/>
      <c r="J4" s="99"/>
      <c r="K4" s="96"/>
      <c r="L4" s="96"/>
      <c r="M4" s="96"/>
      <c r="N4" s="97"/>
      <c r="O4" s="98"/>
      <c r="P4" s="97"/>
      <c r="Q4" s="97"/>
      <c r="R4" s="96"/>
      <c r="S4" s="98"/>
      <c r="T4" s="96"/>
      <c r="U4" s="96"/>
      <c r="V4" s="96"/>
      <c r="W4" s="96"/>
      <c r="X4" s="96"/>
      <c r="Y4" s="96"/>
      <c r="Z4" s="96"/>
      <c r="AA4" s="96"/>
      <c r="AB4" s="96"/>
      <c r="AC4" s="97"/>
      <c r="AD4" s="231"/>
      <c r="AE4" s="254"/>
      <c r="AF4" s="254"/>
      <c r="AG4" s="254"/>
      <c r="AH4" s="255"/>
      <c r="AI4" s="248"/>
    </row>
    <row r="5" spans="1:38" s="87" customFormat="1" ht="23.1" customHeight="1" x14ac:dyDescent="0.2">
      <c r="A5" s="233" t="s">
        <v>14</v>
      </c>
      <c r="B5" s="245"/>
      <c r="C5" s="246"/>
      <c r="D5" s="233" t="s">
        <v>15</v>
      </c>
      <c r="E5" s="245"/>
      <c r="F5" s="245"/>
      <c r="G5" s="245"/>
      <c r="H5" s="245"/>
      <c r="I5" s="245"/>
      <c r="J5" s="245"/>
      <c r="K5" s="246"/>
      <c r="L5" s="233" t="s">
        <v>16</v>
      </c>
      <c r="M5" s="245"/>
      <c r="N5" s="246"/>
      <c r="O5" s="233" t="s">
        <v>1</v>
      </c>
      <c r="P5" s="245"/>
      <c r="Q5" s="245"/>
      <c r="R5" s="233" t="s">
        <v>17</v>
      </c>
      <c r="S5" s="246"/>
      <c r="T5" s="233" t="s">
        <v>18</v>
      </c>
      <c r="U5" s="245"/>
      <c r="V5" s="245"/>
      <c r="W5" s="246"/>
      <c r="X5" s="233" t="s">
        <v>19</v>
      </c>
      <c r="Y5" s="245"/>
      <c r="Z5" s="245"/>
      <c r="AA5" s="100" t="s">
        <v>47</v>
      </c>
      <c r="AB5" s="233" t="s">
        <v>20</v>
      </c>
      <c r="AC5" s="246"/>
      <c r="AD5" s="233" t="s">
        <v>64</v>
      </c>
      <c r="AE5" s="247"/>
      <c r="AF5" s="247"/>
      <c r="AG5" s="247"/>
      <c r="AH5" s="247"/>
      <c r="AI5" s="248"/>
    </row>
    <row r="6" spans="1:38" ht="36" customHeight="1" x14ac:dyDescent="0.2">
      <c r="A6" s="101" t="s">
        <v>21</v>
      </c>
      <c r="B6" s="101" t="s">
        <v>22</v>
      </c>
      <c r="C6" s="52" t="s">
        <v>23</v>
      </c>
      <c r="D6" s="101" t="s">
        <v>24</v>
      </c>
      <c r="E6" s="102" t="s">
        <v>25</v>
      </c>
      <c r="F6" s="101" t="s">
        <v>26</v>
      </c>
      <c r="G6" s="135" t="s">
        <v>66</v>
      </c>
      <c r="H6" s="103" t="s">
        <v>67</v>
      </c>
      <c r="I6" s="136" t="s">
        <v>68</v>
      </c>
      <c r="J6" s="135" t="s">
        <v>69</v>
      </c>
      <c r="K6" s="101" t="s">
        <v>28</v>
      </c>
      <c r="L6" s="101" t="s">
        <v>21</v>
      </c>
      <c r="M6" s="101" t="s">
        <v>24</v>
      </c>
      <c r="N6" s="52" t="s">
        <v>29</v>
      </c>
      <c r="O6" s="101" t="s">
        <v>30</v>
      </c>
      <c r="P6" s="102" t="s">
        <v>31</v>
      </c>
      <c r="Q6" s="102" t="s">
        <v>32</v>
      </c>
      <c r="R6" s="101" t="s">
        <v>33</v>
      </c>
      <c r="S6" s="101" t="s">
        <v>26</v>
      </c>
      <c r="T6" s="101" t="s">
        <v>33</v>
      </c>
      <c r="U6" s="101" t="s">
        <v>34</v>
      </c>
      <c r="V6" s="101" t="s">
        <v>35</v>
      </c>
      <c r="W6" s="101" t="s">
        <v>36</v>
      </c>
      <c r="X6" s="101" t="s">
        <v>21</v>
      </c>
      <c r="Y6" s="101" t="s">
        <v>24</v>
      </c>
      <c r="Z6" s="101" t="s">
        <v>37</v>
      </c>
      <c r="AA6" s="101" t="s">
        <v>25</v>
      </c>
      <c r="AB6" s="101" t="s">
        <v>24</v>
      </c>
      <c r="AC6" s="52" t="s">
        <v>38</v>
      </c>
      <c r="AD6" s="122" t="s">
        <v>58</v>
      </c>
      <c r="AE6" s="122" t="s">
        <v>59</v>
      </c>
      <c r="AF6" s="122" t="s">
        <v>61</v>
      </c>
      <c r="AG6" s="123" t="s">
        <v>60</v>
      </c>
      <c r="AH6" s="126" t="s">
        <v>62</v>
      </c>
      <c r="AI6" s="124" t="s">
        <v>65</v>
      </c>
      <c r="AJ6" s="243"/>
      <c r="AK6" s="244"/>
      <c r="AL6" s="244"/>
    </row>
    <row r="7" spans="1:38" x14ac:dyDescent="0.2">
      <c r="A7" s="200">
        <v>2024</v>
      </c>
      <c r="B7" s="200">
        <v>264</v>
      </c>
      <c r="C7" s="201">
        <v>45610</v>
      </c>
      <c r="D7" s="202" t="s">
        <v>119</v>
      </c>
      <c r="E7" s="201">
        <v>45607</v>
      </c>
      <c r="F7" s="202" t="s">
        <v>120</v>
      </c>
      <c r="G7" s="203">
        <v>122</v>
      </c>
      <c r="H7" s="203">
        <v>22</v>
      </c>
      <c r="I7" s="200" t="s">
        <v>121</v>
      </c>
      <c r="J7" s="203">
        <f t="shared" ref="J7:J38" si="0">IF(I7="SI",G7-H7,G7)</f>
        <v>100</v>
      </c>
      <c r="K7" s="200" t="s">
        <v>122</v>
      </c>
      <c r="L7" s="200" t="s">
        <v>123</v>
      </c>
      <c r="M7" s="200" t="s">
        <v>124</v>
      </c>
      <c r="N7" s="201">
        <v>45607</v>
      </c>
      <c r="O7" s="202" t="s">
        <v>125</v>
      </c>
      <c r="P7" s="200" t="s">
        <v>126</v>
      </c>
      <c r="Q7" s="200" t="s">
        <v>126</v>
      </c>
      <c r="R7" s="200" t="s">
        <v>127</v>
      </c>
      <c r="S7" s="202" t="s">
        <v>128</v>
      </c>
      <c r="T7" s="200" t="s">
        <v>129</v>
      </c>
      <c r="U7" s="200">
        <v>20401</v>
      </c>
      <c r="V7" s="200">
        <v>20401</v>
      </c>
      <c r="W7" s="200">
        <v>85</v>
      </c>
      <c r="X7" s="200">
        <v>2024</v>
      </c>
      <c r="Y7" s="200">
        <v>298</v>
      </c>
      <c r="Z7" s="200">
        <v>0</v>
      </c>
      <c r="AA7" s="201" t="s">
        <v>130</v>
      </c>
      <c r="AB7" s="200" t="s">
        <v>131</v>
      </c>
      <c r="AC7" s="201">
        <v>45679</v>
      </c>
      <c r="AD7" s="204">
        <v>45637</v>
      </c>
      <c r="AE7" s="204">
        <v>45681</v>
      </c>
      <c r="AF7" s="205">
        <f t="shared" ref="AF7:AF38" si="1">AE7-AD7</f>
        <v>44</v>
      </c>
      <c r="AG7" s="206">
        <f t="shared" ref="AG7:AG38" si="2">IF(AI7="SI",0,J7)</f>
        <v>100</v>
      </c>
      <c r="AH7" s="207">
        <f t="shared" ref="AH7:AH38" si="3">AG7*AF7</f>
        <v>4400</v>
      </c>
      <c r="AI7" s="208" t="s">
        <v>132</v>
      </c>
    </row>
    <row r="8" spans="1:38" x14ac:dyDescent="0.2">
      <c r="A8" s="200">
        <v>2024</v>
      </c>
      <c r="B8" s="200">
        <v>297</v>
      </c>
      <c r="C8" s="201">
        <v>45637</v>
      </c>
      <c r="D8" s="202" t="s">
        <v>133</v>
      </c>
      <c r="E8" s="201">
        <v>45636</v>
      </c>
      <c r="F8" s="202" t="s">
        <v>134</v>
      </c>
      <c r="G8" s="203">
        <v>2537.6</v>
      </c>
      <c r="H8" s="203">
        <v>0</v>
      </c>
      <c r="I8" s="200" t="s">
        <v>132</v>
      </c>
      <c r="J8" s="203">
        <f t="shared" si="0"/>
        <v>2537.6</v>
      </c>
      <c r="K8" s="200" t="s">
        <v>135</v>
      </c>
      <c r="L8" s="200" t="s">
        <v>123</v>
      </c>
      <c r="M8" s="200" t="s">
        <v>136</v>
      </c>
      <c r="N8" s="201">
        <v>45636</v>
      </c>
      <c r="O8" s="202" t="s">
        <v>137</v>
      </c>
      <c r="P8" s="200" t="s">
        <v>138</v>
      </c>
      <c r="Q8" s="200" t="s">
        <v>139</v>
      </c>
      <c r="R8" s="200" t="s">
        <v>127</v>
      </c>
      <c r="S8" s="202" t="s">
        <v>128</v>
      </c>
      <c r="T8" s="200" t="s">
        <v>140</v>
      </c>
      <c r="U8" s="200">
        <v>20101</v>
      </c>
      <c r="V8" s="200">
        <v>20101</v>
      </c>
      <c r="W8" s="200">
        <v>3</v>
      </c>
      <c r="X8" s="200">
        <v>2024</v>
      </c>
      <c r="Y8" s="200">
        <v>56</v>
      </c>
      <c r="Z8" s="200">
        <v>0</v>
      </c>
      <c r="AA8" s="201" t="s">
        <v>130</v>
      </c>
      <c r="AB8" s="200" t="s">
        <v>141</v>
      </c>
      <c r="AC8" s="201">
        <v>45679</v>
      </c>
      <c r="AD8" s="204">
        <v>45666</v>
      </c>
      <c r="AE8" s="204">
        <v>45681</v>
      </c>
      <c r="AF8" s="208">
        <f t="shared" si="1"/>
        <v>15</v>
      </c>
      <c r="AG8" s="206">
        <f t="shared" si="2"/>
        <v>2537.6</v>
      </c>
      <c r="AH8" s="207">
        <f t="shared" si="3"/>
        <v>38064</v>
      </c>
      <c r="AI8" s="208" t="s">
        <v>132</v>
      </c>
    </row>
    <row r="9" spans="1:38" x14ac:dyDescent="0.2">
      <c r="A9" s="200">
        <v>2024</v>
      </c>
      <c r="B9" s="200">
        <v>312</v>
      </c>
      <c r="C9" s="201">
        <v>45646</v>
      </c>
      <c r="D9" s="202" t="s">
        <v>142</v>
      </c>
      <c r="E9" s="201">
        <v>45645</v>
      </c>
      <c r="F9" s="202" t="s">
        <v>143</v>
      </c>
      <c r="G9" s="203">
        <v>5075.2</v>
      </c>
      <c r="H9" s="203">
        <v>0</v>
      </c>
      <c r="I9" s="200" t="s">
        <v>132</v>
      </c>
      <c r="J9" s="203">
        <f t="shared" si="0"/>
        <v>5075.2</v>
      </c>
      <c r="K9" s="200" t="s">
        <v>144</v>
      </c>
      <c r="L9" s="200" t="s">
        <v>123</v>
      </c>
      <c r="M9" s="200" t="s">
        <v>145</v>
      </c>
      <c r="N9" s="201">
        <v>45645</v>
      </c>
      <c r="O9" s="202" t="s">
        <v>137</v>
      </c>
      <c r="P9" s="200" t="s">
        <v>138</v>
      </c>
      <c r="Q9" s="200" t="s">
        <v>139</v>
      </c>
      <c r="R9" s="200" t="s">
        <v>127</v>
      </c>
      <c r="S9" s="202" t="s">
        <v>128</v>
      </c>
      <c r="T9" s="200" t="s">
        <v>129</v>
      </c>
      <c r="U9" s="200">
        <v>20401</v>
      </c>
      <c r="V9" s="200">
        <v>20401</v>
      </c>
      <c r="W9" s="200">
        <v>501</v>
      </c>
      <c r="X9" s="200">
        <v>2024</v>
      </c>
      <c r="Y9" s="200">
        <v>63</v>
      </c>
      <c r="Z9" s="200">
        <v>0</v>
      </c>
      <c r="AA9" s="201" t="s">
        <v>130</v>
      </c>
      <c r="AB9" s="200" t="s">
        <v>146</v>
      </c>
      <c r="AC9" s="201">
        <v>45679</v>
      </c>
      <c r="AD9" s="204">
        <v>45675</v>
      </c>
      <c r="AE9" s="204">
        <v>45681</v>
      </c>
      <c r="AF9" s="208">
        <f t="shared" si="1"/>
        <v>6</v>
      </c>
      <c r="AG9" s="206">
        <f t="shared" si="2"/>
        <v>5075.2</v>
      </c>
      <c r="AH9" s="207">
        <f t="shared" si="3"/>
        <v>30451.199999999997</v>
      </c>
      <c r="AI9" s="208" t="s">
        <v>132</v>
      </c>
    </row>
    <row r="10" spans="1:38" x14ac:dyDescent="0.2">
      <c r="A10" s="200">
        <v>2024</v>
      </c>
      <c r="B10" s="200">
        <v>313</v>
      </c>
      <c r="C10" s="201">
        <v>45646</v>
      </c>
      <c r="D10" s="202" t="s">
        <v>147</v>
      </c>
      <c r="E10" s="201">
        <v>45641</v>
      </c>
      <c r="F10" s="202" t="s">
        <v>148</v>
      </c>
      <c r="G10" s="203">
        <v>640.5</v>
      </c>
      <c r="H10" s="203">
        <v>115.5</v>
      </c>
      <c r="I10" s="200" t="s">
        <v>121</v>
      </c>
      <c r="J10" s="203">
        <f t="shared" si="0"/>
        <v>525</v>
      </c>
      <c r="K10" s="200" t="s">
        <v>149</v>
      </c>
      <c r="L10" s="200" t="s">
        <v>123</v>
      </c>
      <c r="M10" s="200" t="s">
        <v>150</v>
      </c>
      <c r="N10" s="201">
        <v>45646</v>
      </c>
      <c r="O10" s="202" t="s">
        <v>151</v>
      </c>
      <c r="P10" s="200" t="s">
        <v>152</v>
      </c>
      <c r="Q10" s="200" t="s">
        <v>152</v>
      </c>
      <c r="R10" s="200" t="s">
        <v>127</v>
      </c>
      <c r="S10" s="202" t="s">
        <v>128</v>
      </c>
      <c r="T10" s="200" t="s">
        <v>153</v>
      </c>
      <c r="U10" s="200">
        <v>10402</v>
      </c>
      <c r="V10" s="200">
        <v>10402</v>
      </c>
      <c r="W10" s="200">
        <v>4</v>
      </c>
      <c r="X10" s="200">
        <v>2024</v>
      </c>
      <c r="Y10" s="200">
        <v>332</v>
      </c>
      <c r="Z10" s="200">
        <v>0</v>
      </c>
      <c r="AA10" s="201" t="s">
        <v>130</v>
      </c>
      <c r="AB10" s="200" t="s">
        <v>154</v>
      </c>
      <c r="AC10" s="201">
        <v>45679</v>
      </c>
      <c r="AD10" s="204">
        <v>45676</v>
      </c>
      <c r="AE10" s="204">
        <v>45681</v>
      </c>
      <c r="AF10" s="208">
        <f t="shared" si="1"/>
        <v>5</v>
      </c>
      <c r="AG10" s="206">
        <f t="shared" si="2"/>
        <v>525</v>
      </c>
      <c r="AH10" s="207">
        <f t="shared" si="3"/>
        <v>2625</v>
      </c>
      <c r="AI10" s="208" t="s">
        <v>132</v>
      </c>
    </row>
    <row r="11" spans="1:38" x14ac:dyDescent="0.2">
      <c r="A11" s="200">
        <v>2024</v>
      </c>
      <c r="B11" s="200">
        <v>314</v>
      </c>
      <c r="C11" s="201">
        <v>45650</v>
      </c>
      <c r="D11" s="202" t="s">
        <v>155</v>
      </c>
      <c r="E11" s="201">
        <v>45649</v>
      </c>
      <c r="F11" s="202" t="s">
        <v>156</v>
      </c>
      <c r="G11" s="203">
        <v>54044.78</v>
      </c>
      <c r="H11" s="203">
        <v>9745.7800000000007</v>
      </c>
      <c r="I11" s="200" t="s">
        <v>121</v>
      </c>
      <c r="J11" s="203">
        <f t="shared" si="0"/>
        <v>44299</v>
      </c>
      <c r="K11" s="200" t="s">
        <v>157</v>
      </c>
      <c r="L11" s="200" t="s">
        <v>123</v>
      </c>
      <c r="M11" s="200" t="s">
        <v>158</v>
      </c>
      <c r="N11" s="201">
        <v>45649</v>
      </c>
      <c r="O11" s="202" t="s">
        <v>159</v>
      </c>
      <c r="P11" s="200" t="s">
        <v>160</v>
      </c>
      <c r="Q11" s="200"/>
      <c r="R11" s="200" t="s">
        <v>127</v>
      </c>
      <c r="S11" s="202" t="s">
        <v>128</v>
      </c>
      <c r="T11" s="200" t="s">
        <v>129</v>
      </c>
      <c r="U11" s="200">
        <v>20401</v>
      </c>
      <c r="V11" s="200">
        <v>20401</v>
      </c>
      <c r="W11" s="200">
        <v>5006</v>
      </c>
      <c r="X11" s="200">
        <v>2024</v>
      </c>
      <c r="Y11" s="200">
        <v>203</v>
      </c>
      <c r="Z11" s="200">
        <v>0</v>
      </c>
      <c r="AA11" s="201" t="s">
        <v>130</v>
      </c>
      <c r="AB11" s="200" t="s">
        <v>161</v>
      </c>
      <c r="AC11" s="201">
        <v>45679</v>
      </c>
      <c r="AD11" s="204">
        <v>45679</v>
      </c>
      <c r="AE11" s="204">
        <v>45686</v>
      </c>
      <c r="AF11" s="208">
        <f t="shared" si="1"/>
        <v>7</v>
      </c>
      <c r="AG11" s="206">
        <f t="shared" si="2"/>
        <v>44299</v>
      </c>
      <c r="AH11" s="207">
        <f t="shared" si="3"/>
        <v>310093</v>
      </c>
      <c r="AI11" s="208" t="s">
        <v>132</v>
      </c>
    </row>
    <row r="12" spans="1:38" x14ac:dyDescent="0.2">
      <c r="A12" s="200">
        <v>2024</v>
      </c>
      <c r="B12" s="200">
        <v>315</v>
      </c>
      <c r="C12" s="201">
        <v>45650</v>
      </c>
      <c r="D12" s="202" t="s">
        <v>162</v>
      </c>
      <c r="E12" s="201">
        <v>45643</v>
      </c>
      <c r="F12" s="202" t="s">
        <v>163</v>
      </c>
      <c r="G12" s="203">
        <v>976</v>
      </c>
      <c r="H12" s="203">
        <v>176</v>
      </c>
      <c r="I12" s="200" t="s">
        <v>121</v>
      </c>
      <c r="J12" s="203">
        <f t="shared" si="0"/>
        <v>800</v>
      </c>
      <c r="K12" s="200" t="s">
        <v>164</v>
      </c>
      <c r="L12" s="200" t="s">
        <v>123</v>
      </c>
      <c r="M12" s="200" t="s">
        <v>165</v>
      </c>
      <c r="N12" s="201">
        <v>45649</v>
      </c>
      <c r="O12" s="202" t="s">
        <v>166</v>
      </c>
      <c r="P12" s="200" t="s">
        <v>167</v>
      </c>
      <c r="Q12" s="200" t="s">
        <v>167</v>
      </c>
      <c r="R12" s="200" t="s">
        <v>168</v>
      </c>
      <c r="S12" s="202" t="s">
        <v>169</v>
      </c>
      <c r="T12" s="200" t="s">
        <v>170</v>
      </c>
      <c r="U12" s="200">
        <v>10202</v>
      </c>
      <c r="V12" s="200">
        <v>10202</v>
      </c>
      <c r="W12" s="200">
        <v>28</v>
      </c>
      <c r="X12" s="200">
        <v>2024</v>
      </c>
      <c r="Y12" s="200">
        <v>284</v>
      </c>
      <c r="Z12" s="200">
        <v>0</v>
      </c>
      <c r="AA12" s="201" t="s">
        <v>130</v>
      </c>
      <c r="AB12" s="200" t="s">
        <v>171</v>
      </c>
      <c r="AC12" s="201">
        <v>45679</v>
      </c>
      <c r="AD12" s="204">
        <v>45679</v>
      </c>
      <c r="AE12" s="204">
        <v>45681</v>
      </c>
      <c r="AF12" s="208">
        <f t="shared" si="1"/>
        <v>2</v>
      </c>
      <c r="AG12" s="206">
        <f t="shared" si="2"/>
        <v>800</v>
      </c>
      <c r="AH12" s="207">
        <f t="shared" si="3"/>
        <v>1600</v>
      </c>
      <c r="AI12" s="208" t="s">
        <v>132</v>
      </c>
    </row>
    <row r="13" spans="1:38" x14ac:dyDescent="0.2">
      <c r="A13" s="200">
        <v>2024</v>
      </c>
      <c r="B13" s="200">
        <v>316</v>
      </c>
      <c r="C13" s="201">
        <v>45650</v>
      </c>
      <c r="D13" s="202" t="s">
        <v>172</v>
      </c>
      <c r="E13" s="201">
        <v>45642</v>
      </c>
      <c r="F13" s="202" t="s">
        <v>173</v>
      </c>
      <c r="G13" s="203">
        <v>883.89</v>
      </c>
      <c r="H13" s="203">
        <v>159.38999999999999</v>
      </c>
      <c r="I13" s="200" t="s">
        <v>121</v>
      </c>
      <c r="J13" s="203">
        <f t="shared" si="0"/>
        <v>724.5</v>
      </c>
      <c r="K13" s="200" t="s">
        <v>174</v>
      </c>
      <c r="L13" s="200" t="s">
        <v>123</v>
      </c>
      <c r="M13" s="200" t="s">
        <v>175</v>
      </c>
      <c r="N13" s="201">
        <v>45649</v>
      </c>
      <c r="O13" s="202" t="s">
        <v>176</v>
      </c>
      <c r="P13" s="200" t="s">
        <v>177</v>
      </c>
      <c r="Q13" s="200" t="s">
        <v>177</v>
      </c>
      <c r="R13" s="200" t="s">
        <v>168</v>
      </c>
      <c r="S13" s="202" t="s">
        <v>169</v>
      </c>
      <c r="T13" s="200" t="s">
        <v>170</v>
      </c>
      <c r="U13" s="200">
        <v>10202</v>
      </c>
      <c r="V13" s="200">
        <v>10202</v>
      </c>
      <c r="W13" s="200">
        <v>27</v>
      </c>
      <c r="X13" s="200">
        <v>2024</v>
      </c>
      <c r="Y13" s="200">
        <v>347</v>
      </c>
      <c r="Z13" s="200">
        <v>0</v>
      </c>
      <c r="AA13" s="201" t="s">
        <v>130</v>
      </c>
      <c r="AB13" s="200" t="s">
        <v>178</v>
      </c>
      <c r="AC13" s="201">
        <v>45679</v>
      </c>
      <c r="AD13" s="204">
        <v>45679</v>
      </c>
      <c r="AE13" s="204">
        <v>45681</v>
      </c>
      <c r="AF13" s="208">
        <f t="shared" si="1"/>
        <v>2</v>
      </c>
      <c r="AG13" s="206">
        <f t="shared" si="2"/>
        <v>724.5</v>
      </c>
      <c r="AH13" s="207">
        <f t="shared" si="3"/>
        <v>1449</v>
      </c>
      <c r="AI13" s="208" t="s">
        <v>132</v>
      </c>
    </row>
    <row r="14" spans="1:38" x14ac:dyDescent="0.2">
      <c r="A14" s="200">
        <v>2024</v>
      </c>
      <c r="B14" s="200">
        <v>317</v>
      </c>
      <c r="C14" s="201">
        <v>45650</v>
      </c>
      <c r="D14" s="202" t="s">
        <v>179</v>
      </c>
      <c r="E14" s="201">
        <v>45645</v>
      </c>
      <c r="F14" s="202" t="s">
        <v>148</v>
      </c>
      <c r="G14" s="203">
        <v>78.08</v>
      </c>
      <c r="H14" s="203">
        <v>14.08</v>
      </c>
      <c r="I14" s="200" t="s">
        <v>121</v>
      </c>
      <c r="J14" s="203">
        <f t="shared" si="0"/>
        <v>64</v>
      </c>
      <c r="K14" s="200" t="s">
        <v>130</v>
      </c>
      <c r="L14" s="200" t="s">
        <v>123</v>
      </c>
      <c r="M14" s="200" t="s">
        <v>180</v>
      </c>
      <c r="N14" s="201">
        <v>45649</v>
      </c>
      <c r="O14" s="202" t="s">
        <v>181</v>
      </c>
      <c r="P14" s="200" t="s">
        <v>182</v>
      </c>
      <c r="Q14" s="200"/>
      <c r="R14" s="200" t="s">
        <v>168</v>
      </c>
      <c r="S14" s="202" t="s">
        <v>169</v>
      </c>
      <c r="T14" s="200" t="s">
        <v>183</v>
      </c>
      <c r="U14" s="200">
        <v>10203</v>
      </c>
      <c r="V14" s="200">
        <v>10203</v>
      </c>
      <c r="W14" s="200">
        <v>7</v>
      </c>
      <c r="X14" s="200">
        <v>2024</v>
      </c>
      <c r="Y14" s="200">
        <v>166</v>
      </c>
      <c r="Z14" s="200">
        <v>0</v>
      </c>
      <c r="AA14" s="201" t="s">
        <v>130</v>
      </c>
      <c r="AB14" s="200" t="s">
        <v>184</v>
      </c>
      <c r="AC14" s="201">
        <v>45679</v>
      </c>
      <c r="AD14" s="204">
        <v>45679</v>
      </c>
      <c r="AE14" s="204">
        <v>45681</v>
      </c>
      <c r="AF14" s="208">
        <f t="shared" si="1"/>
        <v>2</v>
      </c>
      <c r="AG14" s="206">
        <f t="shared" si="2"/>
        <v>64</v>
      </c>
      <c r="AH14" s="207">
        <f t="shared" si="3"/>
        <v>128</v>
      </c>
      <c r="AI14" s="208" t="s">
        <v>132</v>
      </c>
    </row>
    <row r="15" spans="1:38" x14ac:dyDescent="0.2">
      <c r="A15" s="200">
        <v>2024</v>
      </c>
      <c r="B15" s="200">
        <v>318</v>
      </c>
      <c r="C15" s="201">
        <v>45650</v>
      </c>
      <c r="D15" s="202" t="s">
        <v>185</v>
      </c>
      <c r="E15" s="201">
        <v>45645</v>
      </c>
      <c r="F15" s="202" t="s">
        <v>148</v>
      </c>
      <c r="G15" s="203">
        <v>959.41</v>
      </c>
      <c r="H15" s="203">
        <v>0</v>
      </c>
      <c r="I15" s="200" t="s">
        <v>121</v>
      </c>
      <c r="J15" s="203">
        <f t="shared" si="0"/>
        <v>959.41</v>
      </c>
      <c r="K15" s="200" t="s">
        <v>130</v>
      </c>
      <c r="L15" s="200" t="s">
        <v>123</v>
      </c>
      <c r="M15" s="200" t="s">
        <v>186</v>
      </c>
      <c r="N15" s="201">
        <v>45649</v>
      </c>
      <c r="O15" s="202" t="s">
        <v>181</v>
      </c>
      <c r="P15" s="200" t="s">
        <v>182</v>
      </c>
      <c r="Q15" s="200"/>
      <c r="R15" s="200" t="s">
        <v>168</v>
      </c>
      <c r="S15" s="202" t="s">
        <v>169</v>
      </c>
      <c r="T15" s="200" t="s">
        <v>183</v>
      </c>
      <c r="U15" s="200">
        <v>10203</v>
      </c>
      <c r="V15" s="200">
        <v>10203</v>
      </c>
      <c r="W15" s="200">
        <v>7</v>
      </c>
      <c r="X15" s="200">
        <v>2024</v>
      </c>
      <c r="Y15" s="200">
        <v>166</v>
      </c>
      <c r="Z15" s="200">
        <v>0</v>
      </c>
      <c r="AA15" s="201" t="s">
        <v>130</v>
      </c>
      <c r="AB15" s="200" t="s">
        <v>184</v>
      </c>
      <c r="AC15" s="201">
        <v>45679</v>
      </c>
      <c r="AD15" s="204">
        <v>45679</v>
      </c>
      <c r="AE15" s="204">
        <v>45681</v>
      </c>
      <c r="AF15" s="208">
        <f t="shared" si="1"/>
        <v>2</v>
      </c>
      <c r="AG15" s="206">
        <f t="shared" si="2"/>
        <v>959.41</v>
      </c>
      <c r="AH15" s="207">
        <f t="shared" si="3"/>
        <v>1918.82</v>
      </c>
      <c r="AI15" s="208" t="s">
        <v>132</v>
      </c>
    </row>
    <row r="16" spans="1:38" x14ac:dyDescent="0.2">
      <c r="A16" s="200">
        <v>2024</v>
      </c>
      <c r="B16" s="200">
        <v>318</v>
      </c>
      <c r="C16" s="201">
        <v>45650</v>
      </c>
      <c r="D16" s="202" t="s">
        <v>185</v>
      </c>
      <c r="E16" s="201">
        <v>45645</v>
      </c>
      <c r="F16" s="202" t="s">
        <v>148</v>
      </c>
      <c r="G16" s="203">
        <v>2750.34</v>
      </c>
      <c r="H16" s="203">
        <v>337.25</v>
      </c>
      <c r="I16" s="200" t="s">
        <v>121</v>
      </c>
      <c r="J16" s="203">
        <f t="shared" si="0"/>
        <v>2413.09</v>
      </c>
      <c r="K16" s="200" t="s">
        <v>130</v>
      </c>
      <c r="L16" s="200" t="s">
        <v>123</v>
      </c>
      <c r="M16" s="200" t="s">
        <v>186</v>
      </c>
      <c r="N16" s="201">
        <v>45649</v>
      </c>
      <c r="O16" s="202" t="s">
        <v>181</v>
      </c>
      <c r="P16" s="200" t="s">
        <v>182</v>
      </c>
      <c r="Q16" s="200"/>
      <c r="R16" s="200" t="s">
        <v>168</v>
      </c>
      <c r="S16" s="202" t="s">
        <v>169</v>
      </c>
      <c r="T16" s="200" t="s">
        <v>183</v>
      </c>
      <c r="U16" s="200">
        <v>10203</v>
      </c>
      <c r="V16" s="200">
        <v>10203</v>
      </c>
      <c r="W16" s="200">
        <v>13</v>
      </c>
      <c r="X16" s="200">
        <v>2024</v>
      </c>
      <c r="Y16" s="200">
        <v>303</v>
      </c>
      <c r="Z16" s="200">
        <v>0</v>
      </c>
      <c r="AA16" s="201" t="s">
        <v>130</v>
      </c>
      <c r="AB16" s="200" t="s">
        <v>187</v>
      </c>
      <c r="AC16" s="201">
        <v>45679</v>
      </c>
      <c r="AD16" s="204">
        <v>45679</v>
      </c>
      <c r="AE16" s="204">
        <v>45681</v>
      </c>
      <c r="AF16" s="208">
        <f t="shared" si="1"/>
        <v>2</v>
      </c>
      <c r="AG16" s="206">
        <f t="shared" si="2"/>
        <v>2413.09</v>
      </c>
      <c r="AH16" s="207">
        <f t="shared" si="3"/>
        <v>4826.18</v>
      </c>
      <c r="AI16" s="208" t="s">
        <v>132</v>
      </c>
    </row>
    <row r="17" spans="1:35" x14ac:dyDescent="0.2">
      <c r="A17" s="200">
        <v>2024</v>
      </c>
      <c r="B17" s="200">
        <v>319</v>
      </c>
      <c r="C17" s="201">
        <v>45653</v>
      </c>
      <c r="D17" s="202" t="s">
        <v>188</v>
      </c>
      <c r="E17" s="201">
        <v>45650</v>
      </c>
      <c r="F17" s="202" t="s">
        <v>189</v>
      </c>
      <c r="G17" s="203">
        <v>558</v>
      </c>
      <c r="H17" s="203">
        <v>50.73</v>
      </c>
      <c r="I17" s="200" t="s">
        <v>121</v>
      </c>
      <c r="J17" s="203">
        <f t="shared" si="0"/>
        <v>507.27</v>
      </c>
      <c r="K17" s="200" t="s">
        <v>190</v>
      </c>
      <c r="L17" s="200" t="s">
        <v>123</v>
      </c>
      <c r="M17" s="200" t="s">
        <v>191</v>
      </c>
      <c r="N17" s="201">
        <v>45651</v>
      </c>
      <c r="O17" s="202" t="s">
        <v>192</v>
      </c>
      <c r="P17" s="200" t="s">
        <v>193</v>
      </c>
      <c r="Q17" s="200" t="s">
        <v>193</v>
      </c>
      <c r="R17" s="200" t="s">
        <v>168</v>
      </c>
      <c r="S17" s="202" t="s">
        <v>169</v>
      </c>
      <c r="T17" s="200" t="s">
        <v>194</v>
      </c>
      <c r="U17" s="200">
        <v>10102</v>
      </c>
      <c r="V17" s="200">
        <v>10102</v>
      </c>
      <c r="W17" s="200">
        <v>1</v>
      </c>
      <c r="X17" s="200">
        <v>2024</v>
      </c>
      <c r="Y17" s="200">
        <v>286</v>
      </c>
      <c r="Z17" s="200">
        <v>0</v>
      </c>
      <c r="AA17" s="201" t="s">
        <v>130</v>
      </c>
      <c r="AB17" s="200" t="s">
        <v>195</v>
      </c>
      <c r="AC17" s="201">
        <v>45679</v>
      </c>
      <c r="AD17" s="204">
        <v>45681</v>
      </c>
      <c r="AE17" s="204">
        <v>45681</v>
      </c>
      <c r="AF17" s="208">
        <f t="shared" si="1"/>
        <v>0</v>
      </c>
      <c r="AG17" s="206">
        <f t="shared" si="2"/>
        <v>507.27</v>
      </c>
      <c r="AH17" s="207">
        <f t="shared" si="3"/>
        <v>0</v>
      </c>
      <c r="AI17" s="208" t="s">
        <v>132</v>
      </c>
    </row>
    <row r="18" spans="1:35" x14ac:dyDescent="0.2">
      <c r="A18" s="200">
        <v>2024</v>
      </c>
      <c r="B18" s="200">
        <v>320</v>
      </c>
      <c r="C18" s="201">
        <v>45653</v>
      </c>
      <c r="D18" s="202" t="s">
        <v>196</v>
      </c>
      <c r="E18" s="201">
        <v>45649</v>
      </c>
      <c r="F18" s="202" t="s">
        <v>197</v>
      </c>
      <c r="G18" s="203">
        <v>732</v>
      </c>
      <c r="H18" s="203">
        <v>132</v>
      </c>
      <c r="I18" s="200" t="s">
        <v>121</v>
      </c>
      <c r="J18" s="203">
        <f t="shared" si="0"/>
        <v>600</v>
      </c>
      <c r="K18" s="200" t="s">
        <v>198</v>
      </c>
      <c r="L18" s="200" t="s">
        <v>123</v>
      </c>
      <c r="M18" s="200" t="s">
        <v>199</v>
      </c>
      <c r="N18" s="201">
        <v>45650</v>
      </c>
      <c r="O18" s="202" t="s">
        <v>200</v>
      </c>
      <c r="P18" s="200" t="s">
        <v>201</v>
      </c>
      <c r="Q18" s="200" t="s">
        <v>201</v>
      </c>
      <c r="R18" s="200" t="s">
        <v>168</v>
      </c>
      <c r="S18" s="202" t="s">
        <v>169</v>
      </c>
      <c r="T18" s="200" t="s">
        <v>170</v>
      </c>
      <c r="U18" s="200">
        <v>10202</v>
      </c>
      <c r="V18" s="200">
        <v>10202</v>
      </c>
      <c r="W18" s="200">
        <v>28</v>
      </c>
      <c r="X18" s="200">
        <v>2024</v>
      </c>
      <c r="Y18" s="200">
        <v>272</v>
      </c>
      <c r="Z18" s="200">
        <v>0</v>
      </c>
      <c r="AA18" s="201" t="s">
        <v>130</v>
      </c>
      <c r="AB18" s="200" t="s">
        <v>202</v>
      </c>
      <c r="AC18" s="201">
        <v>45679</v>
      </c>
      <c r="AD18" s="204">
        <v>45680</v>
      </c>
      <c r="AE18" s="204">
        <v>45681</v>
      </c>
      <c r="AF18" s="208">
        <f t="shared" si="1"/>
        <v>1</v>
      </c>
      <c r="AG18" s="206">
        <f t="shared" si="2"/>
        <v>600</v>
      </c>
      <c r="AH18" s="207">
        <f t="shared" si="3"/>
        <v>600</v>
      </c>
      <c r="AI18" s="208" t="s">
        <v>132</v>
      </c>
    </row>
    <row r="19" spans="1:35" x14ac:dyDescent="0.2">
      <c r="A19" s="200">
        <v>2024</v>
      </c>
      <c r="B19" s="200">
        <v>321</v>
      </c>
      <c r="C19" s="201">
        <v>45657</v>
      </c>
      <c r="D19" s="202" t="s">
        <v>203</v>
      </c>
      <c r="E19" s="201">
        <v>45656</v>
      </c>
      <c r="F19" s="202" t="s">
        <v>204</v>
      </c>
      <c r="G19" s="203">
        <v>37661.4</v>
      </c>
      <c r="H19" s="203">
        <v>6791.4</v>
      </c>
      <c r="I19" s="200" t="s">
        <v>121</v>
      </c>
      <c r="J19" s="203">
        <f t="shared" si="0"/>
        <v>30870</v>
      </c>
      <c r="K19" s="200" t="s">
        <v>130</v>
      </c>
      <c r="L19" s="200" t="s">
        <v>123</v>
      </c>
      <c r="M19" s="200" t="s">
        <v>205</v>
      </c>
      <c r="N19" s="201">
        <v>45656</v>
      </c>
      <c r="O19" s="202" t="s">
        <v>206</v>
      </c>
      <c r="P19" s="200" t="s">
        <v>207</v>
      </c>
      <c r="Q19" s="200" t="s">
        <v>207</v>
      </c>
      <c r="R19" s="200" t="s">
        <v>208</v>
      </c>
      <c r="S19" s="202" t="s">
        <v>208</v>
      </c>
      <c r="T19" s="200" t="s">
        <v>209</v>
      </c>
      <c r="U19" s="200">
        <v>4005</v>
      </c>
      <c r="V19" s="200">
        <v>4005</v>
      </c>
      <c r="W19" s="200">
        <v>2</v>
      </c>
      <c r="X19" s="200">
        <v>2024</v>
      </c>
      <c r="Y19" s="200">
        <v>163</v>
      </c>
      <c r="Z19" s="200">
        <v>0</v>
      </c>
      <c r="AA19" s="201" t="s">
        <v>130</v>
      </c>
      <c r="AB19" s="200" t="s">
        <v>210</v>
      </c>
      <c r="AC19" s="201">
        <v>45702</v>
      </c>
      <c r="AD19" s="204">
        <v>45686</v>
      </c>
      <c r="AE19" s="204">
        <v>45705</v>
      </c>
      <c r="AF19" s="208">
        <f t="shared" si="1"/>
        <v>19</v>
      </c>
      <c r="AG19" s="206">
        <f t="shared" si="2"/>
        <v>30870</v>
      </c>
      <c r="AH19" s="207">
        <f t="shared" si="3"/>
        <v>586530</v>
      </c>
      <c r="AI19" s="208" t="s">
        <v>132</v>
      </c>
    </row>
    <row r="20" spans="1:35" x14ac:dyDescent="0.2">
      <c r="A20" s="200">
        <v>2024</v>
      </c>
      <c r="B20" s="200">
        <v>322</v>
      </c>
      <c r="C20" s="201">
        <v>45657</v>
      </c>
      <c r="D20" s="202" t="s">
        <v>211</v>
      </c>
      <c r="E20" s="201">
        <v>45653</v>
      </c>
      <c r="F20" s="202" t="s">
        <v>212</v>
      </c>
      <c r="G20" s="203">
        <v>177.55</v>
      </c>
      <c r="H20" s="203">
        <v>32.020000000000003</v>
      </c>
      <c r="I20" s="200" t="s">
        <v>121</v>
      </c>
      <c r="J20" s="203">
        <f t="shared" si="0"/>
        <v>145.53</v>
      </c>
      <c r="K20" s="200" t="s">
        <v>213</v>
      </c>
      <c r="L20" s="200" t="s">
        <v>123</v>
      </c>
      <c r="M20" s="200" t="s">
        <v>214</v>
      </c>
      <c r="N20" s="201">
        <v>45653</v>
      </c>
      <c r="O20" s="202" t="s">
        <v>215</v>
      </c>
      <c r="P20" s="200" t="s">
        <v>216</v>
      </c>
      <c r="Q20" s="200" t="s">
        <v>216</v>
      </c>
      <c r="R20" s="200" t="s">
        <v>168</v>
      </c>
      <c r="S20" s="202" t="s">
        <v>169</v>
      </c>
      <c r="T20" s="200" t="s">
        <v>170</v>
      </c>
      <c r="U20" s="200">
        <v>10202</v>
      </c>
      <c r="V20" s="200">
        <v>10202</v>
      </c>
      <c r="W20" s="200">
        <v>30</v>
      </c>
      <c r="X20" s="200">
        <v>2024</v>
      </c>
      <c r="Y20" s="200">
        <v>138</v>
      </c>
      <c r="Z20" s="200">
        <v>0</v>
      </c>
      <c r="AA20" s="201" t="s">
        <v>130</v>
      </c>
      <c r="AB20" s="200" t="s">
        <v>217</v>
      </c>
      <c r="AC20" s="201">
        <v>45679</v>
      </c>
      <c r="AD20" s="204">
        <v>45683</v>
      </c>
      <c r="AE20" s="204">
        <v>45681</v>
      </c>
      <c r="AF20" s="208">
        <f t="shared" si="1"/>
        <v>-2</v>
      </c>
      <c r="AG20" s="206">
        <f t="shared" si="2"/>
        <v>145.53</v>
      </c>
      <c r="AH20" s="207">
        <f t="shared" si="3"/>
        <v>-291.06</v>
      </c>
      <c r="AI20" s="208" t="s">
        <v>132</v>
      </c>
    </row>
    <row r="21" spans="1:35" x14ac:dyDescent="0.2">
      <c r="A21" s="200">
        <v>2024</v>
      </c>
      <c r="B21" s="200">
        <v>323</v>
      </c>
      <c r="C21" s="201">
        <v>45657</v>
      </c>
      <c r="D21" s="202" t="s">
        <v>218</v>
      </c>
      <c r="E21" s="201">
        <v>45657</v>
      </c>
      <c r="F21" s="202" t="s">
        <v>219</v>
      </c>
      <c r="G21" s="203">
        <v>91.5</v>
      </c>
      <c r="H21" s="203">
        <v>16.5</v>
      </c>
      <c r="I21" s="200" t="s">
        <v>121</v>
      </c>
      <c r="J21" s="203">
        <f t="shared" si="0"/>
        <v>75</v>
      </c>
      <c r="K21" s="200" t="s">
        <v>220</v>
      </c>
      <c r="L21" s="200" t="s">
        <v>123</v>
      </c>
      <c r="M21" s="200" t="s">
        <v>221</v>
      </c>
      <c r="N21" s="201">
        <v>45657</v>
      </c>
      <c r="O21" s="202" t="s">
        <v>222</v>
      </c>
      <c r="P21" s="200" t="s">
        <v>223</v>
      </c>
      <c r="Q21" s="200" t="s">
        <v>224</v>
      </c>
      <c r="R21" s="200" t="s">
        <v>168</v>
      </c>
      <c r="S21" s="202" t="s">
        <v>169</v>
      </c>
      <c r="T21" s="200" t="s">
        <v>170</v>
      </c>
      <c r="U21" s="200">
        <v>10202</v>
      </c>
      <c r="V21" s="200">
        <v>10202</v>
      </c>
      <c r="W21" s="200">
        <v>2</v>
      </c>
      <c r="X21" s="200">
        <v>2024</v>
      </c>
      <c r="Y21" s="200">
        <v>288</v>
      </c>
      <c r="Z21" s="200">
        <v>0</v>
      </c>
      <c r="AA21" s="201" t="s">
        <v>130</v>
      </c>
      <c r="AB21" s="200" t="s">
        <v>225</v>
      </c>
      <c r="AC21" s="201">
        <v>45679</v>
      </c>
      <c r="AD21" s="204">
        <v>45687</v>
      </c>
      <c r="AE21" s="204">
        <v>45681</v>
      </c>
      <c r="AF21" s="208">
        <f t="shared" si="1"/>
        <v>-6</v>
      </c>
      <c r="AG21" s="206">
        <f t="shared" si="2"/>
        <v>75</v>
      </c>
      <c r="AH21" s="207">
        <f t="shared" si="3"/>
        <v>-450</v>
      </c>
      <c r="AI21" s="208" t="s">
        <v>132</v>
      </c>
    </row>
    <row r="22" spans="1:35" x14ac:dyDescent="0.2">
      <c r="A22" s="200">
        <v>2024</v>
      </c>
      <c r="B22" s="200">
        <v>324</v>
      </c>
      <c r="C22" s="201">
        <v>45657</v>
      </c>
      <c r="D22" s="202" t="s">
        <v>226</v>
      </c>
      <c r="E22" s="201">
        <v>45657</v>
      </c>
      <c r="F22" s="202" t="s">
        <v>227</v>
      </c>
      <c r="G22" s="203">
        <v>30397</v>
      </c>
      <c r="H22" s="203">
        <v>5481.43</v>
      </c>
      <c r="I22" s="200" t="s">
        <v>121</v>
      </c>
      <c r="J22" s="203">
        <f t="shared" si="0"/>
        <v>24915.57</v>
      </c>
      <c r="K22" s="200" t="s">
        <v>130</v>
      </c>
      <c r="L22" s="200" t="s">
        <v>123</v>
      </c>
      <c r="M22" s="200" t="s">
        <v>228</v>
      </c>
      <c r="N22" s="201">
        <v>45657</v>
      </c>
      <c r="O22" s="202" t="s">
        <v>206</v>
      </c>
      <c r="P22" s="200" t="s">
        <v>207</v>
      </c>
      <c r="Q22" s="200" t="s">
        <v>207</v>
      </c>
      <c r="R22" s="200" t="s">
        <v>168</v>
      </c>
      <c r="S22" s="202" t="s">
        <v>169</v>
      </c>
      <c r="T22" s="200" t="s">
        <v>170</v>
      </c>
      <c r="U22" s="200">
        <v>10202</v>
      </c>
      <c r="V22" s="200">
        <v>10202</v>
      </c>
      <c r="W22" s="200">
        <v>2</v>
      </c>
      <c r="X22" s="200">
        <v>2024</v>
      </c>
      <c r="Y22" s="200">
        <v>146</v>
      </c>
      <c r="Z22" s="200">
        <v>0</v>
      </c>
      <c r="AA22" s="201" t="s">
        <v>130</v>
      </c>
      <c r="AB22" s="200" t="s">
        <v>229</v>
      </c>
      <c r="AC22" s="201">
        <v>45679</v>
      </c>
      <c r="AD22" s="204">
        <v>45687</v>
      </c>
      <c r="AE22" s="204">
        <v>45681</v>
      </c>
      <c r="AF22" s="208">
        <f t="shared" si="1"/>
        <v>-6</v>
      </c>
      <c r="AG22" s="206">
        <f t="shared" si="2"/>
        <v>24915.57</v>
      </c>
      <c r="AH22" s="207">
        <f t="shared" si="3"/>
        <v>-149493.41999999998</v>
      </c>
      <c r="AI22" s="208" t="s">
        <v>132</v>
      </c>
    </row>
    <row r="23" spans="1:35" x14ac:dyDescent="0.2">
      <c r="A23" s="200">
        <v>2024</v>
      </c>
      <c r="B23" s="200">
        <v>325</v>
      </c>
      <c r="C23" s="201">
        <v>45657</v>
      </c>
      <c r="D23" s="202" t="s">
        <v>230</v>
      </c>
      <c r="E23" s="201">
        <v>45657</v>
      </c>
      <c r="F23" s="202" t="s">
        <v>231</v>
      </c>
      <c r="G23" s="203">
        <v>38.5</v>
      </c>
      <c r="H23" s="203">
        <v>3.5</v>
      </c>
      <c r="I23" s="200" t="s">
        <v>121</v>
      </c>
      <c r="J23" s="203">
        <f t="shared" si="0"/>
        <v>35</v>
      </c>
      <c r="K23" s="200" t="s">
        <v>130</v>
      </c>
      <c r="L23" s="200" t="s">
        <v>123</v>
      </c>
      <c r="M23" s="200" t="s">
        <v>232</v>
      </c>
      <c r="N23" s="201">
        <v>45657</v>
      </c>
      <c r="O23" s="202" t="s">
        <v>206</v>
      </c>
      <c r="P23" s="200" t="s">
        <v>207</v>
      </c>
      <c r="Q23" s="200" t="s">
        <v>207</v>
      </c>
      <c r="R23" s="200" t="s">
        <v>168</v>
      </c>
      <c r="S23" s="202" t="s">
        <v>169</v>
      </c>
      <c r="T23" s="200" t="s">
        <v>170</v>
      </c>
      <c r="U23" s="200">
        <v>10202</v>
      </c>
      <c r="V23" s="200">
        <v>10202</v>
      </c>
      <c r="W23" s="200">
        <v>27</v>
      </c>
      <c r="X23" s="200">
        <v>2024</v>
      </c>
      <c r="Y23" s="200">
        <v>145</v>
      </c>
      <c r="Z23" s="200">
        <v>0</v>
      </c>
      <c r="AA23" s="201" t="s">
        <v>130</v>
      </c>
      <c r="AB23" s="200" t="s">
        <v>233</v>
      </c>
      <c r="AC23" s="201">
        <v>45679</v>
      </c>
      <c r="AD23" s="204">
        <v>45687</v>
      </c>
      <c r="AE23" s="204">
        <v>45681</v>
      </c>
      <c r="AF23" s="208">
        <f t="shared" si="1"/>
        <v>-6</v>
      </c>
      <c r="AG23" s="206">
        <f t="shared" si="2"/>
        <v>35</v>
      </c>
      <c r="AH23" s="207">
        <f t="shared" si="3"/>
        <v>-210</v>
      </c>
      <c r="AI23" s="208" t="s">
        <v>132</v>
      </c>
    </row>
    <row r="24" spans="1:35" x14ac:dyDescent="0.2">
      <c r="A24" s="200">
        <v>2024</v>
      </c>
      <c r="B24" s="200">
        <v>326</v>
      </c>
      <c r="C24" s="201">
        <v>45657</v>
      </c>
      <c r="D24" s="202" t="s">
        <v>234</v>
      </c>
      <c r="E24" s="201">
        <v>45657</v>
      </c>
      <c r="F24" s="202" t="s">
        <v>235</v>
      </c>
      <c r="G24" s="203">
        <v>20.83</v>
      </c>
      <c r="H24" s="203">
        <v>3.76</v>
      </c>
      <c r="I24" s="200" t="s">
        <v>121</v>
      </c>
      <c r="J24" s="203">
        <f t="shared" si="0"/>
        <v>17.07</v>
      </c>
      <c r="K24" s="200" t="s">
        <v>236</v>
      </c>
      <c r="L24" s="200" t="s">
        <v>123</v>
      </c>
      <c r="M24" s="200" t="s">
        <v>237</v>
      </c>
      <c r="N24" s="201">
        <v>45657</v>
      </c>
      <c r="O24" s="202" t="s">
        <v>238</v>
      </c>
      <c r="P24" s="200" t="s">
        <v>239</v>
      </c>
      <c r="Q24" s="200" t="s">
        <v>239</v>
      </c>
      <c r="R24" s="200" t="s">
        <v>127</v>
      </c>
      <c r="S24" s="202" t="s">
        <v>128</v>
      </c>
      <c r="T24" s="200" t="s">
        <v>153</v>
      </c>
      <c r="U24" s="200">
        <v>10402</v>
      </c>
      <c r="V24" s="200">
        <v>10402</v>
      </c>
      <c r="W24" s="200">
        <v>3</v>
      </c>
      <c r="X24" s="200">
        <v>2024</v>
      </c>
      <c r="Y24" s="200">
        <v>289</v>
      </c>
      <c r="Z24" s="200">
        <v>0</v>
      </c>
      <c r="AA24" s="201" t="s">
        <v>130</v>
      </c>
      <c r="AB24" s="200" t="s">
        <v>240</v>
      </c>
      <c r="AC24" s="201">
        <v>45679</v>
      </c>
      <c r="AD24" s="204">
        <v>45687</v>
      </c>
      <c r="AE24" s="204">
        <v>45681</v>
      </c>
      <c r="AF24" s="208">
        <f t="shared" si="1"/>
        <v>-6</v>
      </c>
      <c r="AG24" s="206">
        <f t="shared" si="2"/>
        <v>17.07</v>
      </c>
      <c r="AH24" s="207">
        <f t="shared" si="3"/>
        <v>-102.42</v>
      </c>
      <c r="AI24" s="208" t="s">
        <v>132</v>
      </c>
    </row>
    <row r="25" spans="1:35" x14ac:dyDescent="0.2">
      <c r="A25" s="200">
        <v>2024</v>
      </c>
      <c r="B25" s="200">
        <v>327</v>
      </c>
      <c r="C25" s="201">
        <v>45657</v>
      </c>
      <c r="D25" s="202" t="s">
        <v>241</v>
      </c>
      <c r="E25" s="201">
        <v>45657</v>
      </c>
      <c r="F25" s="202" t="s">
        <v>242</v>
      </c>
      <c r="G25" s="203">
        <v>14528.06</v>
      </c>
      <c r="H25" s="203">
        <v>2619.81</v>
      </c>
      <c r="I25" s="200" t="s">
        <v>121</v>
      </c>
      <c r="J25" s="203">
        <f t="shared" si="0"/>
        <v>11908.25</v>
      </c>
      <c r="K25" s="200" t="s">
        <v>130</v>
      </c>
      <c r="L25" s="200" t="s">
        <v>243</v>
      </c>
      <c r="M25" s="200" t="s">
        <v>244</v>
      </c>
      <c r="N25" s="201">
        <v>45659</v>
      </c>
      <c r="O25" s="202" t="s">
        <v>206</v>
      </c>
      <c r="P25" s="200" t="s">
        <v>207</v>
      </c>
      <c r="Q25" s="200" t="s">
        <v>207</v>
      </c>
      <c r="R25" s="200" t="s">
        <v>127</v>
      </c>
      <c r="S25" s="202" t="s">
        <v>128</v>
      </c>
      <c r="T25" s="200" t="s">
        <v>129</v>
      </c>
      <c r="U25" s="200">
        <v>20401</v>
      </c>
      <c r="V25" s="200">
        <v>20401</v>
      </c>
      <c r="W25" s="200">
        <v>50</v>
      </c>
      <c r="X25" s="200">
        <v>2024</v>
      </c>
      <c r="Y25" s="200">
        <v>231</v>
      </c>
      <c r="Z25" s="200">
        <v>0</v>
      </c>
      <c r="AA25" s="201" t="s">
        <v>130</v>
      </c>
      <c r="AB25" s="200" t="s">
        <v>245</v>
      </c>
      <c r="AC25" s="201">
        <v>45679</v>
      </c>
      <c r="AD25" s="204">
        <v>45689</v>
      </c>
      <c r="AE25" s="204">
        <v>45686</v>
      </c>
      <c r="AF25" s="208">
        <f t="shared" si="1"/>
        <v>-3</v>
      </c>
      <c r="AG25" s="206">
        <f t="shared" si="2"/>
        <v>11908.25</v>
      </c>
      <c r="AH25" s="207">
        <f t="shared" si="3"/>
        <v>-35724.75</v>
      </c>
      <c r="AI25" s="208" t="s">
        <v>132</v>
      </c>
    </row>
    <row r="26" spans="1:35" x14ac:dyDescent="0.2">
      <c r="A26" s="200">
        <v>2024</v>
      </c>
      <c r="B26" s="200">
        <v>328</v>
      </c>
      <c r="C26" s="201">
        <v>45657</v>
      </c>
      <c r="D26" s="202" t="s">
        <v>246</v>
      </c>
      <c r="E26" s="201">
        <v>45657</v>
      </c>
      <c r="F26" s="202" t="s">
        <v>247</v>
      </c>
      <c r="G26" s="203">
        <v>79.41</v>
      </c>
      <c r="H26" s="203">
        <v>15.03</v>
      </c>
      <c r="I26" s="200" t="s">
        <v>121</v>
      </c>
      <c r="J26" s="203">
        <f t="shared" si="0"/>
        <v>64.38</v>
      </c>
      <c r="K26" s="200" t="s">
        <v>248</v>
      </c>
      <c r="L26" s="200" t="s">
        <v>243</v>
      </c>
      <c r="M26" s="200" t="s">
        <v>249</v>
      </c>
      <c r="N26" s="201">
        <v>45662</v>
      </c>
      <c r="O26" s="202" t="s">
        <v>250</v>
      </c>
      <c r="P26" s="200" t="s">
        <v>251</v>
      </c>
      <c r="Q26" s="200"/>
      <c r="R26" s="200" t="s">
        <v>168</v>
      </c>
      <c r="S26" s="202" t="s">
        <v>169</v>
      </c>
      <c r="T26" s="200" t="s">
        <v>170</v>
      </c>
      <c r="U26" s="200">
        <v>10202</v>
      </c>
      <c r="V26" s="200">
        <v>10202</v>
      </c>
      <c r="W26" s="200">
        <v>29</v>
      </c>
      <c r="X26" s="200">
        <v>2024</v>
      </c>
      <c r="Y26" s="200">
        <v>368</v>
      </c>
      <c r="Z26" s="200">
        <v>0</v>
      </c>
      <c r="AA26" s="201" t="s">
        <v>130</v>
      </c>
      <c r="AB26" s="200" t="s">
        <v>252</v>
      </c>
      <c r="AC26" s="201">
        <v>45679</v>
      </c>
      <c r="AD26" s="204">
        <v>45692</v>
      </c>
      <c r="AE26" s="204">
        <v>45681</v>
      </c>
      <c r="AF26" s="208">
        <f t="shared" si="1"/>
        <v>-11</v>
      </c>
      <c r="AG26" s="206">
        <f t="shared" si="2"/>
        <v>64.38</v>
      </c>
      <c r="AH26" s="207">
        <f t="shared" si="3"/>
        <v>-708.18</v>
      </c>
      <c r="AI26" s="208" t="s">
        <v>132</v>
      </c>
    </row>
    <row r="27" spans="1:35" x14ac:dyDescent="0.2">
      <c r="A27" s="200">
        <v>2024</v>
      </c>
      <c r="B27" s="200">
        <v>329</v>
      </c>
      <c r="C27" s="201">
        <v>45657</v>
      </c>
      <c r="D27" s="202" t="s">
        <v>253</v>
      </c>
      <c r="E27" s="201">
        <v>45657</v>
      </c>
      <c r="F27" s="202"/>
      <c r="G27" s="203">
        <v>2684</v>
      </c>
      <c r="H27" s="203">
        <v>484</v>
      </c>
      <c r="I27" s="200" t="s">
        <v>121</v>
      </c>
      <c r="J27" s="203">
        <f t="shared" si="0"/>
        <v>2200</v>
      </c>
      <c r="K27" s="200" t="s">
        <v>254</v>
      </c>
      <c r="L27" s="200" t="s">
        <v>243</v>
      </c>
      <c r="M27" s="200" t="s">
        <v>255</v>
      </c>
      <c r="N27" s="201">
        <v>45660</v>
      </c>
      <c r="O27" s="202" t="s">
        <v>256</v>
      </c>
      <c r="P27" s="200" t="s">
        <v>257</v>
      </c>
      <c r="Q27" s="200"/>
      <c r="R27" s="200" t="s">
        <v>127</v>
      </c>
      <c r="S27" s="202" t="s">
        <v>128</v>
      </c>
      <c r="T27" s="200" t="s">
        <v>129</v>
      </c>
      <c r="U27" s="200">
        <v>20401</v>
      </c>
      <c r="V27" s="200">
        <v>20401</v>
      </c>
      <c r="W27" s="200">
        <v>1</v>
      </c>
      <c r="X27" s="200">
        <v>2024</v>
      </c>
      <c r="Y27" s="200">
        <v>276</v>
      </c>
      <c r="Z27" s="200">
        <v>0</v>
      </c>
      <c r="AA27" s="201" t="s">
        <v>130</v>
      </c>
      <c r="AB27" s="200" t="s">
        <v>258</v>
      </c>
      <c r="AC27" s="201">
        <v>45679</v>
      </c>
      <c r="AD27" s="204">
        <v>45690</v>
      </c>
      <c r="AE27" s="204">
        <v>45681</v>
      </c>
      <c r="AF27" s="208">
        <f t="shared" si="1"/>
        <v>-9</v>
      </c>
      <c r="AG27" s="206">
        <f t="shared" si="2"/>
        <v>2200</v>
      </c>
      <c r="AH27" s="207">
        <f t="shared" si="3"/>
        <v>-19800</v>
      </c>
      <c r="AI27" s="208" t="s">
        <v>132</v>
      </c>
    </row>
    <row r="28" spans="1:35" x14ac:dyDescent="0.2">
      <c r="A28" s="200">
        <v>2025</v>
      </c>
      <c r="B28" s="200">
        <v>1</v>
      </c>
      <c r="C28" s="201">
        <v>45674</v>
      </c>
      <c r="D28" s="202" t="s">
        <v>259</v>
      </c>
      <c r="E28" s="201">
        <v>45658</v>
      </c>
      <c r="F28" s="202"/>
      <c r="G28" s="203">
        <v>1903.2</v>
      </c>
      <c r="H28" s="203">
        <v>343.2</v>
      </c>
      <c r="I28" s="200" t="s">
        <v>121</v>
      </c>
      <c r="J28" s="203">
        <f t="shared" si="0"/>
        <v>1560</v>
      </c>
      <c r="K28" s="200" t="s">
        <v>260</v>
      </c>
      <c r="L28" s="200" t="s">
        <v>243</v>
      </c>
      <c r="M28" s="200" t="s">
        <v>168</v>
      </c>
      <c r="N28" s="201">
        <v>45658</v>
      </c>
      <c r="O28" s="202" t="s">
        <v>261</v>
      </c>
      <c r="P28" s="200" t="s">
        <v>262</v>
      </c>
      <c r="Q28" s="200" t="s">
        <v>263</v>
      </c>
      <c r="R28" s="200" t="s">
        <v>127</v>
      </c>
      <c r="S28" s="202" t="s">
        <v>128</v>
      </c>
      <c r="T28" s="200" t="s">
        <v>153</v>
      </c>
      <c r="U28" s="200">
        <v>10402</v>
      </c>
      <c r="V28" s="200">
        <v>10402</v>
      </c>
      <c r="W28" s="200">
        <v>24</v>
      </c>
      <c r="X28" s="200">
        <v>2024</v>
      </c>
      <c r="Y28" s="200">
        <v>337</v>
      </c>
      <c r="Z28" s="200">
        <v>0</v>
      </c>
      <c r="AA28" s="201" t="s">
        <v>130</v>
      </c>
      <c r="AB28" s="200" t="s">
        <v>264</v>
      </c>
      <c r="AC28" s="201">
        <v>45702</v>
      </c>
      <c r="AD28" s="204">
        <v>45688</v>
      </c>
      <c r="AE28" s="204">
        <v>45705</v>
      </c>
      <c r="AF28" s="208">
        <f t="shared" si="1"/>
        <v>17</v>
      </c>
      <c r="AG28" s="206">
        <f t="shared" si="2"/>
        <v>1560</v>
      </c>
      <c r="AH28" s="207">
        <f t="shared" si="3"/>
        <v>26520</v>
      </c>
      <c r="AI28" s="208" t="s">
        <v>132</v>
      </c>
    </row>
    <row r="29" spans="1:35" x14ac:dyDescent="0.2">
      <c r="A29" s="200">
        <v>2025</v>
      </c>
      <c r="B29" s="200">
        <v>2</v>
      </c>
      <c r="C29" s="201">
        <v>45674</v>
      </c>
      <c r="D29" s="202" t="s">
        <v>265</v>
      </c>
      <c r="E29" s="201">
        <v>45657</v>
      </c>
      <c r="F29" s="202" t="s">
        <v>266</v>
      </c>
      <c r="G29" s="203">
        <v>1918.32</v>
      </c>
      <c r="H29" s="203">
        <v>47.37</v>
      </c>
      <c r="I29" s="200" t="s">
        <v>121</v>
      </c>
      <c r="J29" s="203">
        <f t="shared" si="0"/>
        <v>1870.95</v>
      </c>
      <c r="K29" s="200" t="s">
        <v>267</v>
      </c>
      <c r="L29" s="200" t="s">
        <v>243</v>
      </c>
      <c r="M29" s="200" t="s">
        <v>268</v>
      </c>
      <c r="N29" s="201">
        <v>45669</v>
      </c>
      <c r="O29" s="202" t="s">
        <v>269</v>
      </c>
      <c r="P29" s="200" t="s">
        <v>270</v>
      </c>
      <c r="Q29" s="200" t="s">
        <v>270</v>
      </c>
      <c r="R29" s="200" t="s">
        <v>168</v>
      </c>
      <c r="S29" s="202" t="s">
        <v>169</v>
      </c>
      <c r="T29" s="200" t="s">
        <v>170</v>
      </c>
      <c r="U29" s="200">
        <v>10202</v>
      </c>
      <c r="V29" s="200">
        <v>10202</v>
      </c>
      <c r="W29" s="200">
        <v>36</v>
      </c>
      <c r="X29" s="200">
        <v>2024</v>
      </c>
      <c r="Y29" s="200">
        <v>324</v>
      </c>
      <c r="Z29" s="200">
        <v>0</v>
      </c>
      <c r="AA29" s="201" t="s">
        <v>130</v>
      </c>
      <c r="AB29" s="200" t="s">
        <v>271</v>
      </c>
      <c r="AC29" s="201">
        <v>45679</v>
      </c>
      <c r="AD29" s="204">
        <v>45699</v>
      </c>
      <c r="AE29" s="204">
        <v>45681</v>
      </c>
      <c r="AF29" s="208">
        <f t="shared" si="1"/>
        <v>-18</v>
      </c>
      <c r="AG29" s="206">
        <f t="shared" si="2"/>
        <v>1870.95</v>
      </c>
      <c r="AH29" s="207">
        <f t="shared" si="3"/>
        <v>-33677.1</v>
      </c>
      <c r="AI29" s="208" t="s">
        <v>132</v>
      </c>
    </row>
    <row r="30" spans="1:35" x14ac:dyDescent="0.2">
      <c r="A30" s="200">
        <v>2025</v>
      </c>
      <c r="B30" s="200">
        <v>3</v>
      </c>
      <c r="C30" s="201">
        <v>45674</v>
      </c>
      <c r="D30" s="202" t="s">
        <v>272</v>
      </c>
      <c r="E30" s="201">
        <v>45664</v>
      </c>
      <c r="F30" s="202" t="s">
        <v>273</v>
      </c>
      <c r="G30" s="203">
        <v>440.68</v>
      </c>
      <c r="H30" s="203">
        <v>79.47</v>
      </c>
      <c r="I30" s="200" t="s">
        <v>121</v>
      </c>
      <c r="J30" s="203">
        <f t="shared" si="0"/>
        <v>361.21000000000004</v>
      </c>
      <c r="K30" s="200" t="s">
        <v>130</v>
      </c>
      <c r="L30" s="200" t="s">
        <v>243</v>
      </c>
      <c r="M30" s="200" t="s">
        <v>274</v>
      </c>
      <c r="N30" s="201">
        <v>45664</v>
      </c>
      <c r="O30" s="202" t="s">
        <v>275</v>
      </c>
      <c r="P30" s="200" t="s">
        <v>276</v>
      </c>
      <c r="Q30" s="200" t="s">
        <v>277</v>
      </c>
      <c r="R30" s="200" t="s">
        <v>168</v>
      </c>
      <c r="S30" s="202" t="s">
        <v>169</v>
      </c>
      <c r="T30" s="200" t="s">
        <v>170</v>
      </c>
      <c r="U30" s="200">
        <v>10202</v>
      </c>
      <c r="V30" s="200">
        <v>10202</v>
      </c>
      <c r="W30" s="200">
        <v>27</v>
      </c>
      <c r="X30" s="200">
        <v>2024</v>
      </c>
      <c r="Y30" s="200">
        <v>287</v>
      </c>
      <c r="Z30" s="200">
        <v>0</v>
      </c>
      <c r="AA30" s="201" t="s">
        <v>130</v>
      </c>
      <c r="AB30" s="200" t="s">
        <v>274</v>
      </c>
      <c r="AC30" s="201">
        <v>45679</v>
      </c>
      <c r="AD30" s="204">
        <v>45694</v>
      </c>
      <c r="AE30" s="204">
        <v>45681</v>
      </c>
      <c r="AF30" s="208">
        <f t="shared" si="1"/>
        <v>-13</v>
      </c>
      <c r="AG30" s="206">
        <f t="shared" si="2"/>
        <v>361.21000000000004</v>
      </c>
      <c r="AH30" s="207">
        <f t="shared" si="3"/>
        <v>-4695.7300000000005</v>
      </c>
      <c r="AI30" s="208" t="s">
        <v>132</v>
      </c>
    </row>
    <row r="31" spans="1:35" x14ac:dyDescent="0.2">
      <c r="A31" s="200">
        <v>2025</v>
      </c>
      <c r="B31" s="200">
        <v>4</v>
      </c>
      <c r="C31" s="201">
        <v>45674</v>
      </c>
      <c r="D31" s="202" t="s">
        <v>278</v>
      </c>
      <c r="E31" s="201">
        <v>45664</v>
      </c>
      <c r="F31" s="202" t="s">
        <v>279</v>
      </c>
      <c r="G31" s="203">
        <v>154.57</v>
      </c>
      <c r="H31" s="203">
        <v>27.87</v>
      </c>
      <c r="I31" s="200" t="s">
        <v>121</v>
      </c>
      <c r="J31" s="203">
        <f t="shared" si="0"/>
        <v>126.69999999999999</v>
      </c>
      <c r="K31" s="200" t="s">
        <v>130</v>
      </c>
      <c r="L31" s="200" t="s">
        <v>243</v>
      </c>
      <c r="M31" s="200" t="s">
        <v>271</v>
      </c>
      <c r="N31" s="201">
        <v>45664</v>
      </c>
      <c r="O31" s="202" t="s">
        <v>275</v>
      </c>
      <c r="P31" s="200" t="s">
        <v>276</v>
      </c>
      <c r="Q31" s="200" t="s">
        <v>277</v>
      </c>
      <c r="R31" s="200" t="s">
        <v>168</v>
      </c>
      <c r="S31" s="202" t="s">
        <v>169</v>
      </c>
      <c r="T31" s="200" t="s">
        <v>170</v>
      </c>
      <c r="U31" s="200">
        <v>10202</v>
      </c>
      <c r="V31" s="200">
        <v>10202</v>
      </c>
      <c r="W31" s="200">
        <v>27</v>
      </c>
      <c r="X31" s="200">
        <v>2024</v>
      </c>
      <c r="Y31" s="200">
        <v>287</v>
      </c>
      <c r="Z31" s="200">
        <v>0</v>
      </c>
      <c r="AA31" s="201" t="s">
        <v>130</v>
      </c>
      <c r="AB31" s="200" t="s">
        <v>274</v>
      </c>
      <c r="AC31" s="201">
        <v>45679</v>
      </c>
      <c r="AD31" s="204">
        <v>45694</v>
      </c>
      <c r="AE31" s="204">
        <v>45681</v>
      </c>
      <c r="AF31" s="208">
        <f t="shared" si="1"/>
        <v>-13</v>
      </c>
      <c r="AG31" s="206">
        <f t="shared" si="2"/>
        <v>126.69999999999999</v>
      </c>
      <c r="AH31" s="207">
        <f t="shared" si="3"/>
        <v>-1647.1</v>
      </c>
      <c r="AI31" s="208" t="s">
        <v>132</v>
      </c>
    </row>
    <row r="32" spans="1:35" x14ac:dyDescent="0.2">
      <c r="A32" s="200">
        <v>2025</v>
      </c>
      <c r="B32" s="200">
        <v>5</v>
      </c>
      <c r="C32" s="201">
        <v>45674</v>
      </c>
      <c r="D32" s="202" t="s">
        <v>280</v>
      </c>
      <c r="E32" s="201">
        <v>45664</v>
      </c>
      <c r="F32" s="202" t="s">
        <v>281</v>
      </c>
      <c r="G32" s="203">
        <v>1383.48</v>
      </c>
      <c r="H32" s="203">
        <v>249.48</v>
      </c>
      <c r="I32" s="200" t="s">
        <v>121</v>
      </c>
      <c r="J32" s="203">
        <f t="shared" si="0"/>
        <v>1134</v>
      </c>
      <c r="K32" s="200" t="s">
        <v>282</v>
      </c>
      <c r="L32" s="200" t="s">
        <v>243</v>
      </c>
      <c r="M32" s="200" t="s">
        <v>283</v>
      </c>
      <c r="N32" s="201">
        <v>45672</v>
      </c>
      <c r="O32" s="202" t="s">
        <v>284</v>
      </c>
      <c r="P32" s="200" t="s">
        <v>285</v>
      </c>
      <c r="Q32" s="200" t="s">
        <v>285</v>
      </c>
      <c r="R32" s="200" t="s">
        <v>127</v>
      </c>
      <c r="S32" s="202" t="s">
        <v>128</v>
      </c>
      <c r="T32" s="200" t="s">
        <v>153</v>
      </c>
      <c r="U32" s="200">
        <v>10402</v>
      </c>
      <c r="V32" s="200">
        <v>10402</v>
      </c>
      <c r="W32" s="200">
        <v>35</v>
      </c>
      <c r="X32" s="200">
        <v>2025</v>
      </c>
      <c r="Y32" s="200">
        <v>360</v>
      </c>
      <c r="Z32" s="200">
        <v>0</v>
      </c>
      <c r="AA32" s="201" t="s">
        <v>130</v>
      </c>
      <c r="AB32" s="200" t="s">
        <v>286</v>
      </c>
      <c r="AC32" s="201">
        <v>45679</v>
      </c>
      <c r="AD32" s="204">
        <v>45702</v>
      </c>
      <c r="AE32" s="204">
        <v>45681</v>
      </c>
      <c r="AF32" s="208">
        <f t="shared" si="1"/>
        <v>-21</v>
      </c>
      <c r="AG32" s="206">
        <f t="shared" si="2"/>
        <v>1134</v>
      </c>
      <c r="AH32" s="207">
        <f t="shared" si="3"/>
        <v>-23814</v>
      </c>
      <c r="AI32" s="208" t="s">
        <v>132</v>
      </c>
    </row>
    <row r="33" spans="1:35" x14ac:dyDescent="0.2">
      <c r="A33" s="200">
        <v>2025</v>
      </c>
      <c r="B33" s="200">
        <v>6</v>
      </c>
      <c r="C33" s="201">
        <v>45674</v>
      </c>
      <c r="D33" s="202" t="s">
        <v>287</v>
      </c>
      <c r="E33" s="201">
        <v>45664</v>
      </c>
      <c r="F33" s="202" t="s">
        <v>288</v>
      </c>
      <c r="G33" s="203">
        <v>363.32</v>
      </c>
      <c r="H33" s="203">
        <v>65.52</v>
      </c>
      <c r="I33" s="200" t="s">
        <v>121</v>
      </c>
      <c r="J33" s="203">
        <f t="shared" si="0"/>
        <v>297.8</v>
      </c>
      <c r="K33" s="200" t="s">
        <v>289</v>
      </c>
      <c r="L33" s="200" t="s">
        <v>243</v>
      </c>
      <c r="M33" s="200" t="s">
        <v>290</v>
      </c>
      <c r="N33" s="201">
        <v>45672</v>
      </c>
      <c r="O33" s="202" t="s">
        <v>284</v>
      </c>
      <c r="P33" s="200" t="s">
        <v>285</v>
      </c>
      <c r="Q33" s="200" t="s">
        <v>285</v>
      </c>
      <c r="R33" s="200" t="s">
        <v>168</v>
      </c>
      <c r="S33" s="202" t="s">
        <v>169</v>
      </c>
      <c r="T33" s="200" t="s">
        <v>170</v>
      </c>
      <c r="U33" s="200">
        <v>10202</v>
      </c>
      <c r="V33" s="200">
        <v>10202</v>
      </c>
      <c r="W33" s="200">
        <v>29</v>
      </c>
      <c r="X33" s="200">
        <v>2025</v>
      </c>
      <c r="Y33" s="200">
        <v>317</v>
      </c>
      <c r="Z33" s="200">
        <v>0</v>
      </c>
      <c r="AA33" s="201" t="s">
        <v>130</v>
      </c>
      <c r="AB33" s="200" t="s">
        <v>291</v>
      </c>
      <c r="AC33" s="201">
        <v>45679</v>
      </c>
      <c r="AD33" s="204">
        <v>45702</v>
      </c>
      <c r="AE33" s="204">
        <v>45681</v>
      </c>
      <c r="AF33" s="208">
        <f t="shared" si="1"/>
        <v>-21</v>
      </c>
      <c r="AG33" s="206">
        <f t="shared" si="2"/>
        <v>297.8</v>
      </c>
      <c r="AH33" s="207">
        <f t="shared" si="3"/>
        <v>-6253.8</v>
      </c>
      <c r="AI33" s="208" t="s">
        <v>132</v>
      </c>
    </row>
    <row r="34" spans="1:35" x14ac:dyDescent="0.2">
      <c r="A34" s="200">
        <v>2025</v>
      </c>
      <c r="B34" s="200">
        <v>7</v>
      </c>
      <c r="C34" s="201">
        <v>45674</v>
      </c>
      <c r="D34" s="202" t="s">
        <v>292</v>
      </c>
      <c r="E34" s="201">
        <v>45664</v>
      </c>
      <c r="F34" s="202" t="s">
        <v>293</v>
      </c>
      <c r="G34" s="203">
        <v>524.6</v>
      </c>
      <c r="H34" s="203">
        <v>94.6</v>
      </c>
      <c r="I34" s="200" t="s">
        <v>121</v>
      </c>
      <c r="J34" s="203">
        <f t="shared" si="0"/>
        <v>430</v>
      </c>
      <c r="K34" s="200" t="s">
        <v>294</v>
      </c>
      <c r="L34" s="200" t="s">
        <v>243</v>
      </c>
      <c r="M34" s="200" t="s">
        <v>295</v>
      </c>
      <c r="N34" s="201">
        <v>45666</v>
      </c>
      <c r="O34" s="202" t="s">
        <v>296</v>
      </c>
      <c r="P34" s="200" t="s">
        <v>297</v>
      </c>
      <c r="Q34" s="200" t="s">
        <v>297</v>
      </c>
      <c r="R34" s="200" t="s">
        <v>168</v>
      </c>
      <c r="S34" s="202" t="s">
        <v>169</v>
      </c>
      <c r="T34" s="200" t="s">
        <v>170</v>
      </c>
      <c r="U34" s="200">
        <v>10202</v>
      </c>
      <c r="V34" s="200">
        <v>10202</v>
      </c>
      <c r="W34" s="200">
        <v>27</v>
      </c>
      <c r="X34" s="200">
        <v>2025</v>
      </c>
      <c r="Y34" s="200">
        <v>273</v>
      </c>
      <c r="Z34" s="200">
        <v>0</v>
      </c>
      <c r="AA34" s="201" t="s">
        <v>130</v>
      </c>
      <c r="AB34" s="200" t="s">
        <v>298</v>
      </c>
      <c r="AC34" s="201">
        <v>45679</v>
      </c>
      <c r="AD34" s="204">
        <v>45696</v>
      </c>
      <c r="AE34" s="204">
        <v>45681</v>
      </c>
      <c r="AF34" s="208">
        <f t="shared" si="1"/>
        <v>-15</v>
      </c>
      <c r="AG34" s="206">
        <f t="shared" si="2"/>
        <v>430</v>
      </c>
      <c r="AH34" s="207">
        <f t="shared" si="3"/>
        <v>-6450</v>
      </c>
      <c r="AI34" s="208" t="s">
        <v>132</v>
      </c>
    </row>
    <row r="35" spans="1:35" x14ac:dyDescent="0.2">
      <c r="A35" s="200">
        <v>2025</v>
      </c>
      <c r="B35" s="200">
        <v>8</v>
      </c>
      <c r="C35" s="201">
        <v>45674</v>
      </c>
      <c r="D35" s="202" t="s">
        <v>299</v>
      </c>
      <c r="E35" s="201">
        <v>45665</v>
      </c>
      <c r="F35" s="202" t="s">
        <v>300</v>
      </c>
      <c r="G35" s="203">
        <v>1575</v>
      </c>
      <c r="H35" s="203">
        <v>0</v>
      </c>
      <c r="I35" s="200" t="s">
        <v>132</v>
      </c>
      <c r="J35" s="203">
        <f t="shared" si="0"/>
        <v>1575</v>
      </c>
      <c r="K35" s="200" t="s">
        <v>301</v>
      </c>
      <c r="L35" s="200" t="s">
        <v>243</v>
      </c>
      <c r="M35" s="200" t="s">
        <v>302</v>
      </c>
      <c r="N35" s="201">
        <v>45667</v>
      </c>
      <c r="O35" s="202" t="s">
        <v>303</v>
      </c>
      <c r="P35" s="200" t="s">
        <v>304</v>
      </c>
      <c r="Q35" s="200" t="s">
        <v>305</v>
      </c>
      <c r="R35" s="200" t="s">
        <v>127</v>
      </c>
      <c r="S35" s="202" t="s">
        <v>128</v>
      </c>
      <c r="T35" s="200" t="s">
        <v>140</v>
      </c>
      <c r="U35" s="200">
        <v>20101</v>
      </c>
      <c r="V35" s="200">
        <v>20101</v>
      </c>
      <c r="W35" s="200">
        <v>3</v>
      </c>
      <c r="X35" s="200">
        <v>2024</v>
      </c>
      <c r="Y35" s="200">
        <v>57</v>
      </c>
      <c r="Z35" s="200">
        <v>0</v>
      </c>
      <c r="AA35" s="201" t="s">
        <v>130</v>
      </c>
      <c r="AB35" s="200" t="s">
        <v>306</v>
      </c>
      <c r="AC35" s="201">
        <v>45702</v>
      </c>
      <c r="AD35" s="204">
        <v>45697</v>
      </c>
      <c r="AE35" s="204">
        <v>45705</v>
      </c>
      <c r="AF35" s="208">
        <f t="shared" si="1"/>
        <v>8</v>
      </c>
      <c r="AG35" s="206">
        <f t="shared" si="2"/>
        <v>1575</v>
      </c>
      <c r="AH35" s="207">
        <f t="shared" si="3"/>
        <v>12600</v>
      </c>
      <c r="AI35" s="208" t="s">
        <v>132</v>
      </c>
    </row>
    <row r="36" spans="1:35" x14ac:dyDescent="0.2">
      <c r="A36" s="200">
        <v>2025</v>
      </c>
      <c r="B36" s="200">
        <v>9</v>
      </c>
      <c r="C36" s="201">
        <v>45674</v>
      </c>
      <c r="D36" s="202" t="s">
        <v>307</v>
      </c>
      <c r="E36" s="201">
        <v>45665</v>
      </c>
      <c r="F36" s="202" t="s">
        <v>308</v>
      </c>
      <c r="G36" s="203">
        <v>1575</v>
      </c>
      <c r="H36" s="203">
        <v>0</v>
      </c>
      <c r="I36" s="200" t="s">
        <v>132</v>
      </c>
      <c r="J36" s="203">
        <f t="shared" si="0"/>
        <v>1575</v>
      </c>
      <c r="K36" s="200" t="s">
        <v>130</v>
      </c>
      <c r="L36" s="200" t="s">
        <v>243</v>
      </c>
      <c r="M36" s="200" t="s">
        <v>309</v>
      </c>
      <c r="N36" s="201">
        <v>45667</v>
      </c>
      <c r="O36" s="202" t="s">
        <v>303</v>
      </c>
      <c r="P36" s="200" t="s">
        <v>304</v>
      </c>
      <c r="Q36" s="200" t="s">
        <v>305</v>
      </c>
      <c r="R36" s="200" t="s">
        <v>127</v>
      </c>
      <c r="S36" s="202" t="s">
        <v>128</v>
      </c>
      <c r="T36" s="200" t="s">
        <v>129</v>
      </c>
      <c r="U36" s="200">
        <v>20401</v>
      </c>
      <c r="V36" s="200">
        <v>20401</v>
      </c>
      <c r="W36" s="200">
        <v>501</v>
      </c>
      <c r="X36" s="200">
        <v>2024</v>
      </c>
      <c r="Y36" s="200">
        <v>64</v>
      </c>
      <c r="Z36" s="200">
        <v>0</v>
      </c>
      <c r="AA36" s="201" t="s">
        <v>130</v>
      </c>
      <c r="AB36" s="200" t="s">
        <v>310</v>
      </c>
      <c r="AC36" s="201">
        <v>45702</v>
      </c>
      <c r="AD36" s="204">
        <v>45697</v>
      </c>
      <c r="AE36" s="204">
        <v>45705</v>
      </c>
      <c r="AF36" s="208">
        <f t="shared" si="1"/>
        <v>8</v>
      </c>
      <c r="AG36" s="206">
        <f t="shared" si="2"/>
        <v>1575</v>
      </c>
      <c r="AH36" s="207">
        <f t="shared" si="3"/>
        <v>12600</v>
      </c>
      <c r="AI36" s="208" t="s">
        <v>132</v>
      </c>
    </row>
    <row r="37" spans="1:35" x14ac:dyDescent="0.2">
      <c r="A37" s="200">
        <v>2025</v>
      </c>
      <c r="B37" s="200">
        <v>10</v>
      </c>
      <c r="C37" s="201">
        <v>45674</v>
      </c>
      <c r="D37" s="202" t="s">
        <v>127</v>
      </c>
      <c r="E37" s="201">
        <v>45666</v>
      </c>
      <c r="F37" s="202" t="s">
        <v>311</v>
      </c>
      <c r="G37" s="203">
        <v>5368</v>
      </c>
      <c r="H37" s="203">
        <v>968</v>
      </c>
      <c r="I37" s="200" t="s">
        <v>121</v>
      </c>
      <c r="J37" s="203">
        <f t="shared" si="0"/>
        <v>4400</v>
      </c>
      <c r="K37" s="200" t="s">
        <v>312</v>
      </c>
      <c r="L37" s="200" t="s">
        <v>243</v>
      </c>
      <c r="M37" s="200" t="s">
        <v>264</v>
      </c>
      <c r="N37" s="201">
        <v>45666</v>
      </c>
      <c r="O37" s="202" t="s">
        <v>313</v>
      </c>
      <c r="P37" s="200" t="s">
        <v>314</v>
      </c>
      <c r="Q37" s="200"/>
      <c r="R37" s="200" t="s">
        <v>168</v>
      </c>
      <c r="S37" s="202" t="s">
        <v>169</v>
      </c>
      <c r="T37" s="200" t="s">
        <v>170</v>
      </c>
      <c r="U37" s="200">
        <v>10202</v>
      </c>
      <c r="V37" s="200">
        <v>10202</v>
      </c>
      <c r="W37" s="200">
        <v>27</v>
      </c>
      <c r="X37" s="200">
        <v>2024</v>
      </c>
      <c r="Y37" s="200">
        <v>268</v>
      </c>
      <c r="Z37" s="200">
        <v>0</v>
      </c>
      <c r="AA37" s="201" t="s">
        <v>130</v>
      </c>
      <c r="AB37" s="200" t="s">
        <v>315</v>
      </c>
      <c r="AC37" s="201">
        <v>45679</v>
      </c>
      <c r="AD37" s="204">
        <v>45696</v>
      </c>
      <c r="AE37" s="204">
        <v>45681</v>
      </c>
      <c r="AF37" s="208">
        <f t="shared" si="1"/>
        <v>-15</v>
      </c>
      <c r="AG37" s="206">
        <f t="shared" si="2"/>
        <v>4400</v>
      </c>
      <c r="AH37" s="207">
        <f t="shared" si="3"/>
        <v>-66000</v>
      </c>
      <c r="AI37" s="208" t="s">
        <v>132</v>
      </c>
    </row>
    <row r="38" spans="1:35" x14ac:dyDescent="0.2">
      <c r="A38" s="200">
        <v>2025</v>
      </c>
      <c r="B38" s="200">
        <v>11</v>
      </c>
      <c r="C38" s="201">
        <v>45674</v>
      </c>
      <c r="D38" s="202" t="s">
        <v>316</v>
      </c>
      <c r="E38" s="201">
        <v>45666</v>
      </c>
      <c r="F38" s="202" t="s">
        <v>317</v>
      </c>
      <c r="G38" s="203">
        <v>4831.2</v>
      </c>
      <c r="H38" s="203">
        <v>871.2</v>
      </c>
      <c r="I38" s="200" t="s">
        <v>121</v>
      </c>
      <c r="J38" s="203">
        <f t="shared" si="0"/>
        <v>3960</v>
      </c>
      <c r="K38" s="200" t="s">
        <v>318</v>
      </c>
      <c r="L38" s="200" t="s">
        <v>243</v>
      </c>
      <c r="M38" s="200" t="s">
        <v>319</v>
      </c>
      <c r="N38" s="201">
        <v>45673</v>
      </c>
      <c r="O38" s="202" t="s">
        <v>176</v>
      </c>
      <c r="P38" s="200" t="s">
        <v>177</v>
      </c>
      <c r="Q38" s="200" t="s">
        <v>177</v>
      </c>
      <c r="R38" s="200" t="s">
        <v>168</v>
      </c>
      <c r="S38" s="202" t="s">
        <v>169</v>
      </c>
      <c r="T38" s="200" t="s">
        <v>170</v>
      </c>
      <c r="U38" s="200">
        <v>10202</v>
      </c>
      <c r="V38" s="200">
        <v>10202</v>
      </c>
      <c r="W38" s="200">
        <v>16</v>
      </c>
      <c r="X38" s="200">
        <v>2024</v>
      </c>
      <c r="Y38" s="200">
        <v>270</v>
      </c>
      <c r="Z38" s="200">
        <v>0</v>
      </c>
      <c r="AA38" s="201" t="s">
        <v>130</v>
      </c>
      <c r="AB38" s="200" t="s">
        <v>320</v>
      </c>
      <c r="AC38" s="201">
        <v>45679</v>
      </c>
      <c r="AD38" s="204">
        <v>45703</v>
      </c>
      <c r="AE38" s="204">
        <v>45681</v>
      </c>
      <c r="AF38" s="208">
        <f t="shared" si="1"/>
        <v>-22</v>
      </c>
      <c r="AG38" s="206">
        <f t="shared" si="2"/>
        <v>3960</v>
      </c>
      <c r="AH38" s="207">
        <f t="shared" si="3"/>
        <v>-87120</v>
      </c>
      <c r="AI38" s="208" t="s">
        <v>132</v>
      </c>
    </row>
    <row r="39" spans="1:35" x14ac:dyDescent="0.2">
      <c r="A39" s="200">
        <v>2025</v>
      </c>
      <c r="B39" s="200">
        <v>12</v>
      </c>
      <c r="C39" s="201">
        <v>45674</v>
      </c>
      <c r="D39" s="202" t="s">
        <v>321</v>
      </c>
      <c r="E39" s="201">
        <v>45670</v>
      </c>
      <c r="F39" s="202" t="s">
        <v>322</v>
      </c>
      <c r="G39" s="203">
        <v>7.87</v>
      </c>
      <c r="H39" s="203">
        <v>0</v>
      </c>
      <c r="I39" s="200" t="s">
        <v>132</v>
      </c>
      <c r="J39" s="203">
        <f t="shared" ref="J39:J70" si="4">IF(I39="SI",G39-H39,G39)</f>
        <v>7.87</v>
      </c>
      <c r="K39" s="200" t="s">
        <v>323</v>
      </c>
      <c r="L39" s="200" t="s">
        <v>243</v>
      </c>
      <c r="M39" s="200" t="s">
        <v>324</v>
      </c>
      <c r="N39" s="201">
        <v>45672</v>
      </c>
      <c r="O39" s="202" t="s">
        <v>325</v>
      </c>
      <c r="P39" s="200" t="s">
        <v>326</v>
      </c>
      <c r="Q39" s="200" t="s">
        <v>327</v>
      </c>
      <c r="R39" s="200" t="s">
        <v>168</v>
      </c>
      <c r="S39" s="202" t="s">
        <v>169</v>
      </c>
      <c r="T39" s="200" t="s">
        <v>170</v>
      </c>
      <c r="U39" s="200">
        <v>10202</v>
      </c>
      <c r="V39" s="200">
        <v>10202</v>
      </c>
      <c r="W39" s="200">
        <v>2</v>
      </c>
      <c r="X39" s="200">
        <v>2024</v>
      </c>
      <c r="Y39" s="200">
        <v>339</v>
      </c>
      <c r="Z39" s="200">
        <v>0</v>
      </c>
      <c r="AA39" s="201" t="s">
        <v>130</v>
      </c>
      <c r="AB39" s="200" t="s">
        <v>328</v>
      </c>
      <c r="AC39" s="201">
        <v>45679</v>
      </c>
      <c r="AD39" s="204">
        <v>45701</v>
      </c>
      <c r="AE39" s="204">
        <v>45681</v>
      </c>
      <c r="AF39" s="208">
        <f t="shared" ref="AF39:AF70" si="5">AE39-AD39</f>
        <v>-20</v>
      </c>
      <c r="AG39" s="206">
        <f t="shared" ref="AG39:AG70" si="6">IF(AI39="SI",0,J39)</f>
        <v>7.87</v>
      </c>
      <c r="AH39" s="207">
        <f t="shared" ref="AH39:AH70" si="7">AG39*AF39</f>
        <v>-157.4</v>
      </c>
      <c r="AI39" s="208" t="s">
        <v>132</v>
      </c>
    </row>
    <row r="40" spans="1:35" x14ac:dyDescent="0.2">
      <c r="A40" s="200">
        <v>2025</v>
      </c>
      <c r="B40" s="200">
        <v>14</v>
      </c>
      <c r="C40" s="201">
        <v>45674</v>
      </c>
      <c r="D40" s="202" t="s">
        <v>329</v>
      </c>
      <c r="E40" s="201">
        <v>45671</v>
      </c>
      <c r="F40" s="202" t="s">
        <v>330</v>
      </c>
      <c r="G40" s="203">
        <v>22505</v>
      </c>
      <c r="H40" s="203">
        <v>4058.28</v>
      </c>
      <c r="I40" s="200" t="s">
        <v>121</v>
      </c>
      <c r="J40" s="203">
        <f t="shared" si="4"/>
        <v>18446.72</v>
      </c>
      <c r="K40" s="200" t="s">
        <v>130</v>
      </c>
      <c r="L40" s="200" t="s">
        <v>243</v>
      </c>
      <c r="M40" s="200" t="s">
        <v>331</v>
      </c>
      <c r="N40" s="201">
        <v>45671</v>
      </c>
      <c r="O40" s="202" t="s">
        <v>206</v>
      </c>
      <c r="P40" s="200" t="s">
        <v>207</v>
      </c>
      <c r="Q40" s="200" t="s">
        <v>207</v>
      </c>
      <c r="R40" s="200" t="s">
        <v>168</v>
      </c>
      <c r="S40" s="202" t="s">
        <v>169</v>
      </c>
      <c r="T40" s="200" t="s">
        <v>170</v>
      </c>
      <c r="U40" s="200">
        <v>10202</v>
      </c>
      <c r="V40" s="200">
        <v>10202</v>
      </c>
      <c r="W40" s="200">
        <v>25</v>
      </c>
      <c r="X40" s="200">
        <v>2024</v>
      </c>
      <c r="Y40" s="200">
        <v>143</v>
      </c>
      <c r="Z40" s="200">
        <v>0</v>
      </c>
      <c r="AA40" s="201" t="s">
        <v>130</v>
      </c>
      <c r="AB40" s="200" t="s">
        <v>332</v>
      </c>
      <c r="AC40" s="201">
        <v>45679</v>
      </c>
      <c r="AD40" s="204">
        <v>45701</v>
      </c>
      <c r="AE40" s="204">
        <v>45686</v>
      </c>
      <c r="AF40" s="208">
        <f t="shared" si="5"/>
        <v>-15</v>
      </c>
      <c r="AG40" s="206">
        <f t="shared" si="6"/>
        <v>18446.72</v>
      </c>
      <c r="AH40" s="207">
        <f t="shared" si="7"/>
        <v>-276700.80000000005</v>
      </c>
      <c r="AI40" s="208" t="s">
        <v>132</v>
      </c>
    </row>
    <row r="41" spans="1:35" x14ac:dyDescent="0.2">
      <c r="A41" s="200">
        <v>2025</v>
      </c>
      <c r="B41" s="200">
        <v>14</v>
      </c>
      <c r="C41" s="201">
        <v>45674</v>
      </c>
      <c r="D41" s="202" t="s">
        <v>329</v>
      </c>
      <c r="E41" s="201">
        <v>45671</v>
      </c>
      <c r="F41" s="202" t="s">
        <v>330</v>
      </c>
      <c r="G41" s="203">
        <v>1220</v>
      </c>
      <c r="H41" s="203">
        <v>220</v>
      </c>
      <c r="I41" s="200" t="s">
        <v>121</v>
      </c>
      <c r="J41" s="203">
        <f t="shared" si="4"/>
        <v>1000</v>
      </c>
      <c r="K41" s="200" t="s">
        <v>130</v>
      </c>
      <c r="L41" s="200" t="s">
        <v>243</v>
      </c>
      <c r="M41" s="200" t="s">
        <v>331</v>
      </c>
      <c r="N41" s="201">
        <v>45671</v>
      </c>
      <c r="O41" s="202" t="s">
        <v>206</v>
      </c>
      <c r="P41" s="200" t="s">
        <v>207</v>
      </c>
      <c r="Q41" s="200" t="s">
        <v>207</v>
      </c>
      <c r="R41" s="200" t="s">
        <v>168</v>
      </c>
      <c r="S41" s="202" t="s">
        <v>169</v>
      </c>
      <c r="T41" s="200" t="s">
        <v>170</v>
      </c>
      <c r="U41" s="200">
        <v>10202</v>
      </c>
      <c r="V41" s="200">
        <v>10202</v>
      </c>
      <c r="W41" s="200">
        <v>27</v>
      </c>
      <c r="X41" s="200">
        <v>2024</v>
      </c>
      <c r="Y41" s="200">
        <v>144</v>
      </c>
      <c r="Z41" s="200">
        <v>0</v>
      </c>
      <c r="AA41" s="201" t="s">
        <v>130</v>
      </c>
      <c r="AB41" s="200" t="s">
        <v>333</v>
      </c>
      <c r="AC41" s="201">
        <v>45679</v>
      </c>
      <c r="AD41" s="204">
        <v>45701</v>
      </c>
      <c r="AE41" s="204">
        <v>45686</v>
      </c>
      <c r="AF41" s="208">
        <f t="shared" si="5"/>
        <v>-15</v>
      </c>
      <c r="AG41" s="206">
        <f t="shared" si="6"/>
        <v>1000</v>
      </c>
      <c r="AH41" s="207">
        <f t="shared" si="7"/>
        <v>-15000</v>
      </c>
      <c r="AI41" s="208" t="s">
        <v>132</v>
      </c>
    </row>
    <row r="42" spans="1:35" x14ac:dyDescent="0.2">
      <c r="A42" s="200">
        <v>2025</v>
      </c>
      <c r="B42" s="200">
        <v>15</v>
      </c>
      <c r="C42" s="201">
        <v>45674</v>
      </c>
      <c r="D42" s="202" t="s">
        <v>244</v>
      </c>
      <c r="E42" s="201">
        <v>45671</v>
      </c>
      <c r="F42" s="202" t="s">
        <v>334</v>
      </c>
      <c r="G42" s="203">
        <v>2583.8000000000002</v>
      </c>
      <c r="H42" s="203">
        <v>465.93</v>
      </c>
      <c r="I42" s="200" t="s">
        <v>121</v>
      </c>
      <c r="J42" s="203">
        <f t="shared" si="4"/>
        <v>2117.8700000000003</v>
      </c>
      <c r="K42" s="200" t="s">
        <v>130</v>
      </c>
      <c r="L42" s="200" t="s">
        <v>243</v>
      </c>
      <c r="M42" s="200" t="s">
        <v>335</v>
      </c>
      <c r="N42" s="201">
        <v>45672</v>
      </c>
      <c r="O42" s="202" t="s">
        <v>206</v>
      </c>
      <c r="P42" s="200" t="s">
        <v>207</v>
      </c>
      <c r="Q42" s="200" t="s">
        <v>207</v>
      </c>
      <c r="R42" s="200" t="s">
        <v>168</v>
      </c>
      <c r="S42" s="202" t="s">
        <v>169</v>
      </c>
      <c r="T42" s="200" t="s">
        <v>170</v>
      </c>
      <c r="U42" s="200">
        <v>10202</v>
      </c>
      <c r="V42" s="200">
        <v>10202</v>
      </c>
      <c r="W42" s="200">
        <v>27</v>
      </c>
      <c r="X42" s="200">
        <v>2024</v>
      </c>
      <c r="Y42" s="200">
        <v>144</v>
      </c>
      <c r="Z42" s="200">
        <v>0</v>
      </c>
      <c r="AA42" s="201" t="s">
        <v>130</v>
      </c>
      <c r="AB42" s="200" t="s">
        <v>333</v>
      </c>
      <c r="AC42" s="201">
        <v>45679</v>
      </c>
      <c r="AD42" s="204">
        <v>45701</v>
      </c>
      <c r="AE42" s="204">
        <v>45686</v>
      </c>
      <c r="AF42" s="208">
        <f t="shared" si="5"/>
        <v>-15</v>
      </c>
      <c r="AG42" s="206">
        <f t="shared" si="6"/>
        <v>2117.8700000000003</v>
      </c>
      <c r="AH42" s="207">
        <f t="shared" si="7"/>
        <v>-31768.050000000007</v>
      </c>
      <c r="AI42" s="208" t="s">
        <v>132</v>
      </c>
    </row>
    <row r="43" spans="1:35" x14ac:dyDescent="0.2">
      <c r="A43" s="200">
        <v>2025</v>
      </c>
      <c r="B43" s="200">
        <v>16</v>
      </c>
      <c r="C43" s="201">
        <v>45674</v>
      </c>
      <c r="D43" s="202" t="s">
        <v>255</v>
      </c>
      <c r="E43" s="201">
        <v>45671</v>
      </c>
      <c r="F43" s="202" t="s">
        <v>336</v>
      </c>
      <c r="G43" s="203">
        <v>2666.75</v>
      </c>
      <c r="H43" s="203">
        <v>480.89</v>
      </c>
      <c r="I43" s="200" t="s">
        <v>121</v>
      </c>
      <c r="J43" s="203">
        <f t="shared" si="4"/>
        <v>2185.86</v>
      </c>
      <c r="K43" s="200" t="s">
        <v>130</v>
      </c>
      <c r="L43" s="200" t="s">
        <v>243</v>
      </c>
      <c r="M43" s="200" t="s">
        <v>337</v>
      </c>
      <c r="N43" s="201">
        <v>45671</v>
      </c>
      <c r="O43" s="202" t="s">
        <v>206</v>
      </c>
      <c r="P43" s="200" t="s">
        <v>207</v>
      </c>
      <c r="Q43" s="200" t="s">
        <v>207</v>
      </c>
      <c r="R43" s="200" t="s">
        <v>127</v>
      </c>
      <c r="S43" s="202" t="s">
        <v>128</v>
      </c>
      <c r="T43" s="200" t="s">
        <v>153</v>
      </c>
      <c r="U43" s="200">
        <v>10402</v>
      </c>
      <c r="V43" s="200">
        <v>10402</v>
      </c>
      <c r="W43" s="200">
        <v>53</v>
      </c>
      <c r="X43" s="200">
        <v>2024</v>
      </c>
      <c r="Y43" s="200">
        <v>217</v>
      </c>
      <c r="Z43" s="200">
        <v>0</v>
      </c>
      <c r="AA43" s="201" t="s">
        <v>130</v>
      </c>
      <c r="AB43" s="200" t="s">
        <v>338</v>
      </c>
      <c r="AC43" s="201">
        <v>45679</v>
      </c>
      <c r="AD43" s="204">
        <v>45701</v>
      </c>
      <c r="AE43" s="204">
        <v>45681</v>
      </c>
      <c r="AF43" s="208">
        <f t="shared" si="5"/>
        <v>-20</v>
      </c>
      <c r="AG43" s="206">
        <f t="shared" si="6"/>
        <v>2185.86</v>
      </c>
      <c r="AH43" s="207">
        <f t="shared" si="7"/>
        <v>-43717.200000000004</v>
      </c>
      <c r="AI43" s="208" t="s">
        <v>132</v>
      </c>
    </row>
    <row r="44" spans="1:35" x14ac:dyDescent="0.2">
      <c r="A44" s="200">
        <v>2025</v>
      </c>
      <c r="B44" s="200">
        <v>17</v>
      </c>
      <c r="C44" s="201">
        <v>45674</v>
      </c>
      <c r="D44" s="202" t="s">
        <v>249</v>
      </c>
      <c r="E44" s="201">
        <v>45671</v>
      </c>
      <c r="F44" s="202" t="s">
        <v>339</v>
      </c>
      <c r="G44" s="203">
        <v>2416.6</v>
      </c>
      <c r="H44" s="203">
        <v>435.78</v>
      </c>
      <c r="I44" s="200" t="s">
        <v>121</v>
      </c>
      <c r="J44" s="203">
        <f t="shared" si="4"/>
        <v>1980.82</v>
      </c>
      <c r="K44" s="200" t="s">
        <v>130</v>
      </c>
      <c r="L44" s="200" t="s">
        <v>243</v>
      </c>
      <c r="M44" s="200" t="s">
        <v>340</v>
      </c>
      <c r="N44" s="201">
        <v>45671</v>
      </c>
      <c r="O44" s="202" t="s">
        <v>206</v>
      </c>
      <c r="P44" s="200" t="s">
        <v>207</v>
      </c>
      <c r="Q44" s="200" t="s">
        <v>207</v>
      </c>
      <c r="R44" s="200" t="s">
        <v>127</v>
      </c>
      <c r="S44" s="202" t="s">
        <v>128</v>
      </c>
      <c r="T44" s="200" t="s">
        <v>153</v>
      </c>
      <c r="U44" s="200">
        <v>10402</v>
      </c>
      <c r="V44" s="200">
        <v>10402</v>
      </c>
      <c r="W44" s="200">
        <v>26</v>
      </c>
      <c r="X44" s="200">
        <v>2024</v>
      </c>
      <c r="Y44" s="200">
        <v>156</v>
      </c>
      <c r="Z44" s="200">
        <v>0</v>
      </c>
      <c r="AA44" s="201" t="s">
        <v>130</v>
      </c>
      <c r="AB44" s="200" t="s">
        <v>341</v>
      </c>
      <c r="AC44" s="201">
        <v>45679</v>
      </c>
      <c r="AD44" s="204">
        <v>45701</v>
      </c>
      <c r="AE44" s="204">
        <v>45681</v>
      </c>
      <c r="AF44" s="208">
        <f t="shared" si="5"/>
        <v>-20</v>
      </c>
      <c r="AG44" s="206">
        <f t="shared" si="6"/>
        <v>1980.82</v>
      </c>
      <c r="AH44" s="207">
        <f t="shared" si="7"/>
        <v>-39616.400000000001</v>
      </c>
      <c r="AI44" s="208" t="s">
        <v>132</v>
      </c>
    </row>
    <row r="45" spans="1:35" x14ac:dyDescent="0.2">
      <c r="A45" s="200">
        <v>2025</v>
      </c>
      <c r="B45" s="200">
        <v>18</v>
      </c>
      <c r="C45" s="201">
        <v>45674</v>
      </c>
      <c r="D45" s="202" t="s">
        <v>342</v>
      </c>
      <c r="E45" s="201">
        <v>45671</v>
      </c>
      <c r="F45" s="202" t="s">
        <v>231</v>
      </c>
      <c r="G45" s="203">
        <v>1220</v>
      </c>
      <c r="H45" s="203">
        <v>220</v>
      </c>
      <c r="I45" s="200" t="s">
        <v>121</v>
      </c>
      <c r="J45" s="203">
        <f t="shared" si="4"/>
        <v>1000</v>
      </c>
      <c r="K45" s="200" t="s">
        <v>130</v>
      </c>
      <c r="L45" s="200" t="s">
        <v>243</v>
      </c>
      <c r="M45" s="200" t="s">
        <v>343</v>
      </c>
      <c r="N45" s="201">
        <v>45672</v>
      </c>
      <c r="O45" s="202" t="s">
        <v>206</v>
      </c>
      <c r="P45" s="200" t="s">
        <v>207</v>
      </c>
      <c r="Q45" s="200" t="s">
        <v>207</v>
      </c>
      <c r="R45" s="200" t="s">
        <v>168</v>
      </c>
      <c r="S45" s="202" t="s">
        <v>169</v>
      </c>
      <c r="T45" s="200" t="s">
        <v>170</v>
      </c>
      <c r="U45" s="200">
        <v>10202</v>
      </c>
      <c r="V45" s="200">
        <v>10202</v>
      </c>
      <c r="W45" s="200">
        <v>27</v>
      </c>
      <c r="X45" s="200">
        <v>2024</v>
      </c>
      <c r="Y45" s="200">
        <v>145</v>
      </c>
      <c r="Z45" s="200">
        <v>0</v>
      </c>
      <c r="AA45" s="201" t="s">
        <v>130</v>
      </c>
      <c r="AB45" s="200" t="s">
        <v>344</v>
      </c>
      <c r="AC45" s="201">
        <v>45679</v>
      </c>
      <c r="AD45" s="204">
        <v>45701</v>
      </c>
      <c r="AE45" s="204">
        <v>45681</v>
      </c>
      <c r="AF45" s="208">
        <f t="shared" si="5"/>
        <v>-20</v>
      </c>
      <c r="AG45" s="206">
        <f t="shared" si="6"/>
        <v>1000</v>
      </c>
      <c r="AH45" s="207">
        <f t="shared" si="7"/>
        <v>-20000</v>
      </c>
      <c r="AI45" s="208" t="s">
        <v>132</v>
      </c>
    </row>
    <row r="46" spans="1:35" x14ac:dyDescent="0.2">
      <c r="A46" s="200">
        <v>2025</v>
      </c>
      <c r="B46" s="200">
        <v>19</v>
      </c>
      <c r="C46" s="201">
        <v>45674</v>
      </c>
      <c r="D46" s="202" t="s">
        <v>345</v>
      </c>
      <c r="E46" s="201">
        <v>45672</v>
      </c>
      <c r="F46" s="202" t="s">
        <v>346</v>
      </c>
      <c r="G46" s="203">
        <v>602.49</v>
      </c>
      <c r="H46" s="203">
        <v>108.64</v>
      </c>
      <c r="I46" s="200" t="s">
        <v>121</v>
      </c>
      <c r="J46" s="203">
        <f t="shared" si="4"/>
        <v>493.85</v>
      </c>
      <c r="K46" s="200" t="s">
        <v>347</v>
      </c>
      <c r="L46" s="200" t="s">
        <v>243</v>
      </c>
      <c r="M46" s="200" t="s">
        <v>348</v>
      </c>
      <c r="N46" s="201">
        <v>45672</v>
      </c>
      <c r="O46" s="202" t="s">
        <v>349</v>
      </c>
      <c r="P46" s="200" t="s">
        <v>350</v>
      </c>
      <c r="Q46" s="200" t="s">
        <v>350</v>
      </c>
      <c r="R46" s="200" t="s">
        <v>168</v>
      </c>
      <c r="S46" s="202" t="s">
        <v>169</v>
      </c>
      <c r="T46" s="200" t="s">
        <v>170</v>
      </c>
      <c r="U46" s="200">
        <v>10202</v>
      </c>
      <c r="V46" s="200">
        <v>10202</v>
      </c>
      <c r="W46" s="200">
        <v>29</v>
      </c>
      <c r="X46" s="200">
        <v>2024</v>
      </c>
      <c r="Y46" s="200">
        <v>323</v>
      </c>
      <c r="Z46" s="200">
        <v>0</v>
      </c>
      <c r="AA46" s="201" t="s">
        <v>130</v>
      </c>
      <c r="AB46" s="200" t="s">
        <v>351</v>
      </c>
      <c r="AC46" s="201">
        <v>45679</v>
      </c>
      <c r="AD46" s="204">
        <v>45702</v>
      </c>
      <c r="AE46" s="204">
        <v>45681</v>
      </c>
      <c r="AF46" s="208">
        <f t="shared" si="5"/>
        <v>-21</v>
      </c>
      <c r="AG46" s="206">
        <f t="shared" si="6"/>
        <v>493.85</v>
      </c>
      <c r="AH46" s="207">
        <f t="shared" si="7"/>
        <v>-10370.85</v>
      </c>
      <c r="AI46" s="208" t="s">
        <v>132</v>
      </c>
    </row>
    <row r="47" spans="1:35" x14ac:dyDescent="0.2">
      <c r="A47" s="200">
        <v>2025</v>
      </c>
      <c r="B47" s="200">
        <v>19</v>
      </c>
      <c r="C47" s="201">
        <v>45674</v>
      </c>
      <c r="D47" s="202" t="s">
        <v>345</v>
      </c>
      <c r="E47" s="201">
        <v>45672</v>
      </c>
      <c r="F47" s="202" t="s">
        <v>346</v>
      </c>
      <c r="G47" s="203">
        <v>497.58</v>
      </c>
      <c r="H47" s="203">
        <v>89.73</v>
      </c>
      <c r="I47" s="200" t="s">
        <v>121</v>
      </c>
      <c r="J47" s="203">
        <f t="shared" si="4"/>
        <v>407.84999999999997</v>
      </c>
      <c r="K47" s="200" t="s">
        <v>347</v>
      </c>
      <c r="L47" s="200" t="s">
        <v>243</v>
      </c>
      <c r="M47" s="200" t="s">
        <v>348</v>
      </c>
      <c r="N47" s="201">
        <v>45672</v>
      </c>
      <c r="O47" s="202" t="s">
        <v>349</v>
      </c>
      <c r="P47" s="200" t="s">
        <v>350</v>
      </c>
      <c r="Q47" s="200" t="s">
        <v>350</v>
      </c>
      <c r="R47" s="200" t="s">
        <v>168</v>
      </c>
      <c r="S47" s="202" t="s">
        <v>169</v>
      </c>
      <c r="T47" s="200" t="s">
        <v>170</v>
      </c>
      <c r="U47" s="200">
        <v>10202</v>
      </c>
      <c r="V47" s="200">
        <v>10202</v>
      </c>
      <c r="W47" s="200">
        <v>29</v>
      </c>
      <c r="X47" s="200">
        <v>2025</v>
      </c>
      <c r="Y47" s="200">
        <v>295</v>
      </c>
      <c r="Z47" s="200">
        <v>0</v>
      </c>
      <c r="AA47" s="201" t="s">
        <v>130</v>
      </c>
      <c r="AB47" s="200" t="s">
        <v>352</v>
      </c>
      <c r="AC47" s="201">
        <v>45679</v>
      </c>
      <c r="AD47" s="204">
        <v>45702</v>
      </c>
      <c r="AE47" s="204">
        <v>45681</v>
      </c>
      <c r="AF47" s="208">
        <f t="shared" si="5"/>
        <v>-21</v>
      </c>
      <c r="AG47" s="206">
        <f t="shared" si="6"/>
        <v>407.84999999999997</v>
      </c>
      <c r="AH47" s="207">
        <f t="shared" si="7"/>
        <v>-8564.8499999999985</v>
      </c>
      <c r="AI47" s="208" t="s">
        <v>132</v>
      </c>
    </row>
    <row r="48" spans="1:35" x14ac:dyDescent="0.2">
      <c r="A48" s="200">
        <v>2025</v>
      </c>
      <c r="B48" s="200">
        <v>20</v>
      </c>
      <c r="C48" s="201">
        <v>45674</v>
      </c>
      <c r="D48" s="202" t="s">
        <v>353</v>
      </c>
      <c r="E48" s="201">
        <v>45672</v>
      </c>
      <c r="F48" s="202" t="s">
        <v>346</v>
      </c>
      <c r="G48" s="203">
        <v>554.28</v>
      </c>
      <c r="H48" s="203">
        <v>99.95</v>
      </c>
      <c r="I48" s="200" t="s">
        <v>121</v>
      </c>
      <c r="J48" s="203">
        <f t="shared" si="4"/>
        <v>454.33</v>
      </c>
      <c r="K48" s="200" t="s">
        <v>347</v>
      </c>
      <c r="L48" s="200" t="s">
        <v>243</v>
      </c>
      <c r="M48" s="200" t="s">
        <v>354</v>
      </c>
      <c r="N48" s="201">
        <v>45672</v>
      </c>
      <c r="O48" s="202" t="s">
        <v>349</v>
      </c>
      <c r="P48" s="200" t="s">
        <v>350</v>
      </c>
      <c r="Q48" s="200" t="s">
        <v>350</v>
      </c>
      <c r="R48" s="200" t="s">
        <v>168</v>
      </c>
      <c r="S48" s="202" t="s">
        <v>169</v>
      </c>
      <c r="T48" s="200" t="s">
        <v>170</v>
      </c>
      <c r="U48" s="200">
        <v>10202</v>
      </c>
      <c r="V48" s="200">
        <v>10202</v>
      </c>
      <c r="W48" s="200">
        <v>20</v>
      </c>
      <c r="X48" s="200">
        <v>2024</v>
      </c>
      <c r="Y48" s="200">
        <v>322</v>
      </c>
      <c r="Z48" s="200">
        <v>0</v>
      </c>
      <c r="AA48" s="201" t="s">
        <v>130</v>
      </c>
      <c r="AB48" s="200" t="s">
        <v>355</v>
      </c>
      <c r="AC48" s="201">
        <v>45679</v>
      </c>
      <c r="AD48" s="204">
        <v>45702</v>
      </c>
      <c r="AE48" s="204">
        <v>45681</v>
      </c>
      <c r="AF48" s="208">
        <f t="shared" si="5"/>
        <v>-21</v>
      </c>
      <c r="AG48" s="206">
        <f t="shared" si="6"/>
        <v>454.33</v>
      </c>
      <c r="AH48" s="207">
        <f t="shared" si="7"/>
        <v>-9540.93</v>
      </c>
      <c r="AI48" s="208" t="s">
        <v>132</v>
      </c>
    </row>
    <row r="49" spans="1:35" x14ac:dyDescent="0.2">
      <c r="A49" s="200">
        <v>2025</v>
      </c>
      <c r="B49" s="200">
        <v>20</v>
      </c>
      <c r="C49" s="201">
        <v>45674</v>
      </c>
      <c r="D49" s="202" t="s">
        <v>353</v>
      </c>
      <c r="E49" s="201">
        <v>45672</v>
      </c>
      <c r="F49" s="202" t="s">
        <v>346</v>
      </c>
      <c r="G49" s="203">
        <v>483.98</v>
      </c>
      <c r="H49" s="203">
        <v>87.28</v>
      </c>
      <c r="I49" s="200" t="s">
        <v>121</v>
      </c>
      <c r="J49" s="203">
        <f t="shared" si="4"/>
        <v>396.70000000000005</v>
      </c>
      <c r="K49" s="200" t="s">
        <v>347</v>
      </c>
      <c r="L49" s="200" t="s">
        <v>243</v>
      </c>
      <c r="M49" s="200" t="s">
        <v>354</v>
      </c>
      <c r="N49" s="201">
        <v>45672</v>
      </c>
      <c r="O49" s="202" t="s">
        <v>349</v>
      </c>
      <c r="P49" s="200" t="s">
        <v>350</v>
      </c>
      <c r="Q49" s="200" t="s">
        <v>350</v>
      </c>
      <c r="R49" s="200" t="s">
        <v>168</v>
      </c>
      <c r="S49" s="202" t="s">
        <v>169</v>
      </c>
      <c r="T49" s="200" t="s">
        <v>170</v>
      </c>
      <c r="U49" s="200">
        <v>10202</v>
      </c>
      <c r="V49" s="200">
        <v>10202</v>
      </c>
      <c r="W49" s="200">
        <v>20</v>
      </c>
      <c r="X49" s="200">
        <v>2025</v>
      </c>
      <c r="Y49" s="200">
        <v>296</v>
      </c>
      <c r="Z49" s="200">
        <v>0</v>
      </c>
      <c r="AA49" s="201" t="s">
        <v>130</v>
      </c>
      <c r="AB49" s="200" t="s">
        <v>356</v>
      </c>
      <c r="AC49" s="201">
        <v>45679</v>
      </c>
      <c r="AD49" s="204">
        <v>45702</v>
      </c>
      <c r="AE49" s="204">
        <v>45681</v>
      </c>
      <c r="AF49" s="208">
        <f t="shared" si="5"/>
        <v>-21</v>
      </c>
      <c r="AG49" s="206">
        <f t="shared" si="6"/>
        <v>396.70000000000005</v>
      </c>
      <c r="AH49" s="207">
        <f t="shared" si="7"/>
        <v>-8330.7000000000007</v>
      </c>
      <c r="AI49" s="208" t="s">
        <v>132</v>
      </c>
    </row>
    <row r="50" spans="1:35" x14ac:dyDescent="0.2">
      <c r="A50" s="200">
        <v>2025</v>
      </c>
      <c r="B50" s="200">
        <v>21</v>
      </c>
      <c r="C50" s="201">
        <v>45674</v>
      </c>
      <c r="D50" s="202" t="s">
        <v>357</v>
      </c>
      <c r="E50" s="201">
        <v>45673</v>
      </c>
      <c r="F50" s="202" t="s">
        <v>358</v>
      </c>
      <c r="G50" s="203">
        <v>3105.68</v>
      </c>
      <c r="H50" s="203">
        <v>560.04</v>
      </c>
      <c r="I50" s="200" t="s">
        <v>121</v>
      </c>
      <c r="J50" s="203">
        <f t="shared" si="4"/>
        <v>2545.64</v>
      </c>
      <c r="K50" s="200" t="s">
        <v>130</v>
      </c>
      <c r="L50" s="200" t="s">
        <v>243</v>
      </c>
      <c r="M50" s="200" t="s">
        <v>359</v>
      </c>
      <c r="N50" s="201">
        <v>45673</v>
      </c>
      <c r="O50" s="202" t="s">
        <v>206</v>
      </c>
      <c r="P50" s="200" t="s">
        <v>207</v>
      </c>
      <c r="Q50" s="200" t="s">
        <v>207</v>
      </c>
      <c r="R50" s="200" t="s">
        <v>127</v>
      </c>
      <c r="S50" s="202" t="s">
        <v>128</v>
      </c>
      <c r="T50" s="200" t="s">
        <v>153</v>
      </c>
      <c r="U50" s="200">
        <v>10402</v>
      </c>
      <c r="V50" s="200">
        <v>10402</v>
      </c>
      <c r="W50" s="200">
        <v>8</v>
      </c>
      <c r="X50" s="200">
        <v>2024</v>
      </c>
      <c r="Y50" s="200">
        <v>147</v>
      </c>
      <c r="Z50" s="200">
        <v>0</v>
      </c>
      <c r="AA50" s="201" t="s">
        <v>130</v>
      </c>
      <c r="AB50" s="200" t="s">
        <v>360</v>
      </c>
      <c r="AC50" s="201">
        <v>45679</v>
      </c>
      <c r="AD50" s="204">
        <v>45703</v>
      </c>
      <c r="AE50" s="204">
        <v>45681</v>
      </c>
      <c r="AF50" s="208">
        <f t="shared" si="5"/>
        <v>-22</v>
      </c>
      <c r="AG50" s="206">
        <f t="shared" si="6"/>
        <v>2545.64</v>
      </c>
      <c r="AH50" s="207">
        <f t="shared" si="7"/>
        <v>-56004.079999999994</v>
      </c>
      <c r="AI50" s="208" t="s">
        <v>132</v>
      </c>
    </row>
    <row r="51" spans="1:35" x14ac:dyDescent="0.2">
      <c r="A51" s="200">
        <v>2025</v>
      </c>
      <c r="B51" s="200">
        <v>22</v>
      </c>
      <c r="C51" s="201">
        <v>45679</v>
      </c>
      <c r="D51" s="202" t="s">
        <v>361</v>
      </c>
      <c r="E51" s="201">
        <v>45657</v>
      </c>
      <c r="F51" s="202" t="s">
        <v>362</v>
      </c>
      <c r="G51" s="203">
        <v>100</v>
      </c>
      <c r="H51" s="203">
        <v>9.09</v>
      </c>
      <c r="I51" s="200" t="s">
        <v>121</v>
      </c>
      <c r="J51" s="203">
        <f t="shared" si="4"/>
        <v>90.91</v>
      </c>
      <c r="K51" s="200" t="s">
        <v>363</v>
      </c>
      <c r="L51" s="200" t="s">
        <v>243</v>
      </c>
      <c r="M51" s="200" t="s">
        <v>364</v>
      </c>
      <c r="N51" s="201">
        <v>45679</v>
      </c>
      <c r="O51" s="202" t="s">
        <v>365</v>
      </c>
      <c r="P51" s="200" t="s">
        <v>366</v>
      </c>
      <c r="Q51" s="200" t="s">
        <v>366</v>
      </c>
      <c r="R51" s="200" t="s">
        <v>168</v>
      </c>
      <c r="S51" s="202" t="s">
        <v>169</v>
      </c>
      <c r="T51" s="200" t="s">
        <v>194</v>
      </c>
      <c r="U51" s="200">
        <v>10102</v>
      </c>
      <c r="V51" s="200">
        <v>10102</v>
      </c>
      <c r="W51" s="200">
        <v>1</v>
      </c>
      <c r="X51" s="200">
        <v>2023</v>
      </c>
      <c r="Y51" s="200">
        <v>346</v>
      </c>
      <c r="Z51" s="200">
        <v>0</v>
      </c>
      <c r="AA51" s="201" t="s">
        <v>130</v>
      </c>
      <c r="AB51" s="200" t="s">
        <v>367</v>
      </c>
      <c r="AC51" s="201">
        <v>45679</v>
      </c>
      <c r="AD51" s="204">
        <v>45709</v>
      </c>
      <c r="AE51" s="204">
        <v>45681</v>
      </c>
      <c r="AF51" s="208">
        <f t="shared" si="5"/>
        <v>-28</v>
      </c>
      <c r="AG51" s="206">
        <f t="shared" si="6"/>
        <v>90.91</v>
      </c>
      <c r="AH51" s="207">
        <f t="shared" si="7"/>
        <v>-2545.48</v>
      </c>
      <c r="AI51" s="208" t="s">
        <v>132</v>
      </c>
    </row>
    <row r="52" spans="1:35" x14ac:dyDescent="0.2">
      <c r="A52" s="200">
        <v>2025</v>
      </c>
      <c r="B52" s="200">
        <v>23</v>
      </c>
      <c r="C52" s="201">
        <v>45679</v>
      </c>
      <c r="D52" s="202" t="s">
        <v>368</v>
      </c>
      <c r="E52" s="201">
        <v>45670</v>
      </c>
      <c r="F52" s="202" t="s">
        <v>369</v>
      </c>
      <c r="G52" s="203">
        <v>60</v>
      </c>
      <c r="H52" s="203">
        <v>0</v>
      </c>
      <c r="I52" s="200" t="s">
        <v>121</v>
      </c>
      <c r="J52" s="203">
        <f t="shared" si="4"/>
        <v>60</v>
      </c>
      <c r="K52" s="200" t="s">
        <v>130</v>
      </c>
      <c r="L52" s="200" t="s">
        <v>243</v>
      </c>
      <c r="M52" s="200" t="s">
        <v>370</v>
      </c>
      <c r="N52" s="201">
        <v>45677</v>
      </c>
      <c r="O52" s="202" t="s">
        <v>371</v>
      </c>
      <c r="P52" s="200" t="s">
        <v>372</v>
      </c>
      <c r="Q52" s="200" t="s">
        <v>373</v>
      </c>
      <c r="R52" s="200" t="s">
        <v>168</v>
      </c>
      <c r="S52" s="202" t="s">
        <v>169</v>
      </c>
      <c r="T52" s="200" t="s">
        <v>170</v>
      </c>
      <c r="U52" s="200">
        <v>10202</v>
      </c>
      <c r="V52" s="200">
        <v>10202</v>
      </c>
      <c r="W52" s="200">
        <v>2</v>
      </c>
      <c r="X52" s="200">
        <v>2024</v>
      </c>
      <c r="Y52" s="200">
        <v>89</v>
      </c>
      <c r="Z52" s="200">
        <v>0</v>
      </c>
      <c r="AA52" s="201" t="s">
        <v>130</v>
      </c>
      <c r="AB52" s="200" t="s">
        <v>374</v>
      </c>
      <c r="AC52" s="201">
        <v>45744</v>
      </c>
      <c r="AD52" s="204">
        <v>45707</v>
      </c>
      <c r="AE52" s="204">
        <v>45688</v>
      </c>
      <c r="AF52" s="208">
        <f t="shared" si="5"/>
        <v>-19</v>
      </c>
      <c r="AG52" s="206">
        <f t="shared" si="6"/>
        <v>60</v>
      </c>
      <c r="AH52" s="207">
        <f t="shared" si="7"/>
        <v>-1140</v>
      </c>
      <c r="AI52" s="208" t="s">
        <v>132</v>
      </c>
    </row>
    <row r="53" spans="1:35" x14ac:dyDescent="0.2">
      <c r="A53" s="200">
        <v>2025</v>
      </c>
      <c r="B53" s="200">
        <v>23</v>
      </c>
      <c r="C53" s="201">
        <v>45679</v>
      </c>
      <c r="D53" s="202" t="s">
        <v>368</v>
      </c>
      <c r="E53" s="201">
        <v>45670</v>
      </c>
      <c r="F53" s="202" t="s">
        <v>369</v>
      </c>
      <c r="G53" s="203">
        <v>13.2</v>
      </c>
      <c r="H53" s="203">
        <v>13.2</v>
      </c>
      <c r="I53" s="200" t="s">
        <v>121</v>
      </c>
      <c r="J53" s="203">
        <f t="shared" si="4"/>
        <v>0</v>
      </c>
      <c r="K53" s="200" t="s">
        <v>130</v>
      </c>
      <c r="L53" s="200" t="s">
        <v>243</v>
      </c>
      <c r="M53" s="200" t="s">
        <v>370</v>
      </c>
      <c r="N53" s="201">
        <v>45677</v>
      </c>
      <c r="O53" s="202" t="s">
        <v>371</v>
      </c>
      <c r="P53" s="200" t="s">
        <v>372</v>
      </c>
      <c r="Q53" s="200" t="s">
        <v>373</v>
      </c>
      <c r="R53" s="200" t="s">
        <v>168</v>
      </c>
      <c r="S53" s="202" t="s">
        <v>169</v>
      </c>
      <c r="T53" s="200" t="s">
        <v>170</v>
      </c>
      <c r="U53" s="200">
        <v>10202</v>
      </c>
      <c r="V53" s="200">
        <v>10202</v>
      </c>
      <c r="W53" s="200">
        <v>2</v>
      </c>
      <c r="X53" s="200">
        <v>2024</v>
      </c>
      <c r="Y53" s="200">
        <v>89</v>
      </c>
      <c r="Z53" s="200">
        <v>0</v>
      </c>
      <c r="AA53" s="201" t="s">
        <v>130</v>
      </c>
      <c r="AB53" s="200" t="s">
        <v>375</v>
      </c>
      <c r="AC53" s="201">
        <v>45679</v>
      </c>
      <c r="AD53" s="204">
        <v>45707</v>
      </c>
      <c r="AE53" s="204">
        <v>45681</v>
      </c>
      <c r="AF53" s="208">
        <f t="shared" si="5"/>
        <v>-26</v>
      </c>
      <c r="AG53" s="206">
        <f t="shared" si="6"/>
        <v>0</v>
      </c>
      <c r="AH53" s="207">
        <f t="shared" si="7"/>
        <v>0</v>
      </c>
      <c r="AI53" s="208" t="s">
        <v>132</v>
      </c>
    </row>
    <row r="54" spans="1:35" x14ac:dyDescent="0.2">
      <c r="A54" s="200">
        <v>2025</v>
      </c>
      <c r="B54" s="200">
        <v>24</v>
      </c>
      <c r="C54" s="201">
        <v>45688</v>
      </c>
      <c r="D54" s="202" t="s">
        <v>376</v>
      </c>
      <c r="E54" s="201">
        <v>45672</v>
      </c>
      <c r="F54" s="202" t="s">
        <v>148</v>
      </c>
      <c r="G54" s="203">
        <v>640.5</v>
      </c>
      <c r="H54" s="203">
        <v>115.5</v>
      </c>
      <c r="I54" s="200" t="s">
        <v>121</v>
      </c>
      <c r="J54" s="203">
        <f t="shared" si="4"/>
        <v>525</v>
      </c>
      <c r="K54" s="200" t="s">
        <v>149</v>
      </c>
      <c r="L54" s="200" t="s">
        <v>243</v>
      </c>
      <c r="M54" s="200" t="s">
        <v>377</v>
      </c>
      <c r="N54" s="201">
        <v>45681</v>
      </c>
      <c r="O54" s="202" t="s">
        <v>151</v>
      </c>
      <c r="P54" s="200" t="s">
        <v>152</v>
      </c>
      <c r="Q54" s="200" t="s">
        <v>152</v>
      </c>
      <c r="R54" s="200" t="s">
        <v>127</v>
      </c>
      <c r="S54" s="202" t="s">
        <v>128</v>
      </c>
      <c r="T54" s="200" t="s">
        <v>153</v>
      </c>
      <c r="U54" s="200">
        <v>10402</v>
      </c>
      <c r="V54" s="200">
        <v>10402</v>
      </c>
      <c r="W54" s="200">
        <v>4</v>
      </c>
      <c r="X54" s="200">
        <v>2024</v>
      </c>
      <c r="Y54" s="200">
        <v>332</v>
      </c>
      <c r="Z54" s="200">
        <v>0</v>
      </c>
      <c r="AA54" s="201" t="s">
        <v>130</v>
      </c>
      <c r="AB54" s="200" t="s">
        <v>378</v>
      </c>
      <c r="AC54" s="201">
        <v>45702</v>
      </c>
      <c r="AD54" s="204">
        <v>45711</v>
      </c>
      <c r="AE54" s="204">
        <v>45705</v>
      </c>
      <c r="AF54" s="208">
        <f t="shared" si="5"/>
        <v>-6</v>
      </c>
      <c r="AG54" s="206">
        <f t="shared" si="6"/>
        <v>525</v>
      </c>
      <c r="AH54" s="207">
        <f t="shared" si="7"/>
        <v>-3150</v>
      </c>
      <c r="AI54" s="208" t="s">
        <v>132</v>
      </c>
    </row>
    <row r="55" spans="1:35" x14ac:dyDescent="0.2">
      <c r="A55" s="200">
        <v>2025</v>
      </c>
      <c r="B55" s="200">
        <v>25</v>
      </c>
      <c r="C55" s="201">
        <v>45688</v>
      </c>
      <c r="D55" s="202" t="s">
        <v>379</v>
      </c>
      <c r="E55" s="201">
        <v>45679</v>
      </c>
      <c r="F55" s="202" t="s">
        <v>380</v>
      </c>
      <c r="G55" s="203">
        <v>9191.4599999999991</v>
      </c>
      <c r="H55" s="203">
        <v>0</v>
      </c>
      <c r="I55" s="200" t="s">
        <v>132</v>
      </c>
      <c r="J55" s="203">
        <f t="shared" si="4"/>
        <v>9191.4599999999991</v>
      </c>
      <c r="K55" s="200" t="s">
        <v>381</v>
      </c>
      <c r="L55" s="200" t="s">
        <v>243</v>
      </c>
      <c r="M55" s="200" t="s">
        <v>382</v>
      </c>
      <c r="N55" s="201">
        <v>45679</v>
      </c>
      <c r="O55" s="202" t="s">
        <v>383</v>
      </c>
      <c r="P55" s="200" t="s">
        <v>384</v>
      </c>
      <c r="Q55" s="200" t="s">
        <v>385</v>
      </c>
      <c r="R55" s="200" t="s">
        <v>127</v>
      </c>
      <c r="S55" s="202" t="s">
        <v>128</v>
      </c>
      <c r="T55" s="200" t="s">
        <v>129</v>
      </c>
      <c r="U55" s="200">
        <v>20401</v>
      </c>
      <c r="V55" s="200">
        <v>20401</v>
      </c>
      <c r="W55" s="200">
        <v>5002</v>
      </c>
      <c r="X55" s="200">
        <v>2024</v>
      </c>
      <c r="Y55" s="200">
        <v>200</v>
      </c>
      <c r="Z55" s="200">
        <v>0</v>
      </c>
      <c r="AA55" s="201" t="s">
        <v>130</v>
      </c>
      <c r="AB55" s="200" t="s">
        <v>386</v>
      </c>
      <c r="AC55" s="201">
        <v>45702</v>
      </c>
      <c r="AD55" s="204">
        <v>45709</v>
      </c>
      <c r="AE55" s="204">
        <v>45705</v>
      </c>
      <c r="AF55" s="208">
        <f t="shared" si="5"/>
        <v>-4</v>
      </c>
      <c r="AG55" s="206">
        <f t="shared" si="6"/>
        <v>9191.4599999999991</v>
      </c>
      <c r="AH55" s="207">
        <f t="shared" si="7"/>
        <v>-36765.839999999997</v>
      </c>
      <c r="AI55" s="208" t="s">
        <v>132</v>
      </c>
    </row>
    <row r="56" spans="1:35" x14ac:dyDescent="0.2">
      <c r="A56" s="200">
        <v>2025</v>
      </c>
      <c r="B56" s="200">
        <v>26</v>
      </c>
      <c r="C56" s="201">
        <v>45688</v>
      </c>
      <c r="D56" s="202" t="s">
        <v>387</v>
      </c>
      <c r="E56" s="201">
        <v>45679</v>
      </c>
      <c r="F56" s="202" t="s">
        <v>388</v>
      </c>
      <c r="G56" s="203">
        <v>5275.28</v>
      </c>
      <c r="H56" s="203">
        <v>951.28</v>
      </c>
      <c r="I56" s="200" t="s">
        <v>121</v>
      </c>
      <c r="J56" s="203">
        <f t="shared" si="4"/>
        <v>4324</v>
      </c>
      <c r="K56" s="200" t="s">
        <v>389</v>
      </c>
      <c r="L56" s="200" t="s">
        <v>243</v>
      </c>
      <c r="M56" s="200" t="s">
        <v>390</v>
      </c>
      <c r="N56" s="201">
        <v>45680</v>
      </c>
      <c r="O56" s="202" t="s">
        <v>391</v>
      </c>
      <c r="P56" s="200" t="s">
        <v>392</v>
      </c>
      <c r="Q56" s="200" t="s">
        <v>392</v>
      </c>
      <c r="R56" s="200" t="s">
        <v>127</v>
      </c>
      <c r="S56" s="202" t="s">
        <v>128</v>
      </c>
      <c r="T56" s="200" t="s">
        <v>129</v>
      </c>
      <c r="U56" s="200">
        <v>20401</v>
      </c>
      <c r="V56" s="200">
        <v>20401</v>
      </c>
      <c r="W56" s="200">
        <v>5001</v>
      </c>
      <c r="X56" s="200">
        <v>2024</v>
      </c>
      <c r="Y56" s="200">
        <v>219</v>
      </c>
      <c r="Z56" s="200">
        <v>0</v>
      </c>
      <c r="AA56" s="201" t="s">
        <v>130</v>
      </c>
      <c r="AB56" s="200" t="s">
        <v>393</v>
      </c>
      <c r="AC56" s="201">
        <v>45702</v>
      </c>
      <c r="AD56" s="204">
        <v>45710</v>
      </c>
      <c r="AE56" s="204">
        <v>45705</v>
      </c>
      <c r="AF56" s="208">
        <f t="shared" si="5"/>
        <v>-5</v>
      </c>
      <c r="AG56" s="206">
        <f t="shared" si="6"/>
        <v>4324</v>
      </c>
      <c r="AH56" s="207">
        <f t="shared" si="7"/>
        <v>-21620</v>
      </c>
      <c r="AI56" s="208" t="s">
        <v>132</v>
      </c>
    </row>
    <row r="57" spans="1:35" x14ac:dyDescent="0.2">
      <c r="A57" s="200">
        <v>2025</v>
      </c>
      <c r="B57" s="200">
        <v>27</v>
      </c>
      <c r="C57" s="201">
        <v>45688</v>
      </c>
      <c r="D57" s="202" t="s">
        <v>394</v>
      </c>
      <c r="E57" s="201">
        <v>45679</v>
      </c>
      <c r="F57" s="202" t="s">
        <v>395</v>
      </c>
      <c r="G57" s="203">
        <v>14311.82</v>
      </c>
      <c r="H57" s="203">
        <v>2580.8200000000002</v>
      </c>
      <c r="I57" s="200" t="s">
        <v>121</v>
      </c>
      <c r="J57" s="203">
        <f t="shared" si="4"/>
        <v>11731</v>
      </c>
      <c r="K57" s="200" t="s">
        <v>396</v>
      </c>
      <c r="L57" s="200" t="s">
        <v>243</v>
      </c>
      <c r="M57" s="200" t="s">
        <v>397</v>
      </c>
      <c r="N57" s="201">
        <v>45680</v>
      </c>
      <c r="O57" s="202" t="s">
        <v>391</v>
      </c>
      <c r="P57" s="200" t="s">
        <v>392</v>
      </c>
      <c r="Q57" s="200" t="s">
        <v>392</v>
      </c>
      <c r="R57" s="200" t="s">
        <v>127</v>
      </c>
      <c r="S57" s="202" t="s">
        <v>128</v>
      </c>
      <c r="T57" s="200" t="s">
        <v>129</v>
      </c>
      <c r="U57" s="200">
        <v>20401</v>
      </c>
      <c r="V57" s="200">
        <v>20401</v>
      </c>
      <c r="W57" s="200">
        <v>5001</v>
      </c>
      <c r="X57" s="200">
        <v>2024</v>
      </c>
      <c r="Y57" s="200">
        <v>183</v>
      </c>
      <c r="Z57" s="200">
        <v>0</v>
      </c>
      <c r="AA57" s="201" t="s">
        <v>130</v>
      </c>
      <c r="AB57" s="200" t="s">
        <v>398</v>
      </c>
      <c r="AC57" s="201">
        <v>45702</v>
      </c>
      <c r="AD57" s="204">
        <v>45710</v>
      </c>
      <c r="AE57" s="204">
        <v>45705</v>
      </c>
      <c r="AF57" s="208">
        <f t="shared" si="5"/>
        <v>-5</v>
      </c>
      <c r="AG57" s="206">
        <f t="shared" si="6"/>
        <v>11731</v>
      </c>
      <c r="AH57" s="207">
        <f t="shared" si="7"/>
        <v>-58655</v>
      </c>
      <c r="AI57" s="208" t="s">
        <v>132</v>
      </c>
    </row>
    <row r="58" spans="1:35" x14ac:dyDescent="0.2">
      <c r="A58" s="200">
        <v>2025</v>
      </c>
      <c r="B58" s="200">
        <v>28</v>
      </c>
      <c r="C58" s="201">
        <v>45688</v>
      </c>
      <c r="D58" s="202" t="s">
        <v>399</v>
      </c>
      <c r="E58" s="201">
        <v>45684</v>
      </c>
      <c r="F58" s="202" t="s">
        <v>400</v>
      </c>
      <c r="G58" s="203">
        <v>488</v>
      </c>
      <c r="H58" s="203">
        <v>88</v>
      </c>
      <c r="I58" s="200" t="s">
        <v>121</v>
      </c>
      <c r="J58" s="203">
        <f t="shared" si="4"/>
        <v>400</v>
      </c>
      <c r="K58" s="200" t="s">
        <v>401</v>
      </c>
      <c r="L58" s="200" t="s">
        <v>243</v>
      </c>
      <c r="M58" s="200" t="s">
        <v>402</v>
      </c>
      <c r="N58" s="201">
        <v>45684</v>
      </c>
      <c r="O58" s="202" t="s">
        <v>403</v>
      </c>
      <c r="P58" s="200" t="s">
        <v>404</v>
      </c>
      <c r="Q58" s="200" t="s">
        <v>404</v>
      </c>
      <c r="R58" s="200" t="s">
        <v>127</v>
      </c>
      <c r="S58" s="202" t="s">
        <v>128</v>
      </c>
      <c r="T58" s="200" t="s">
        <v>153</v>
      </c>
      <c r="U58" s="200">
        <v>10402</v>
      </c>
      <c r="V58" s="200">
        <v>10402</v>
      </c>
      <c r="W58" s="200">
        <v>4</v>
      </c>
      <c r="X58" s="200">
        <v>2024</v>
      </c>
      <c r="Y58" s="200">
        <v>142</v>
      </c>
      <c r="Z58" s="200">
        <v>0</v>
      </c>
      <c r="AA58" s="201" t="s">
        <v>130</v>
      </c>
      <c r="AB58" s="200" t="s">
        <v>405</v>
      </c>
      <c r="AC58" s="201">
        <v>45702</v>
      </c>
      <c r="AD58" s="204">
        <v>45714</v>
      </c>
      <c r="AE58" s="204">
        <v>45705</v>
      </c>
      <c r="AF58" s="208">
        <f t="shared" si="5"/>
        <v>-9</v>
      </c>
      <c r="AG58" s="206">
        <f t="shared" si="6"/>
        <v>400</v>
      </c>
      <c r="AH58" s="207">
        <f t="shared" si="7"/>
        <v>-3600</v>
      </c>
      <c r="AI58" s="208" t="s">
        <v>132</v>
      </c>
    </row>
    <row r="59" spans="1:35" x14ac:dyDescent="0.2">
      <c r="A59" s="200">
        <v>2025</v>
      </c>
      <c r="B59" s="200">
        <v>29</v>
      </c>
      <c r="C59" s="201">
        <v>45688</v>
      </c>
      <c r="D59" s="202" t="s">
        <v>406</v>
      </c>
      <c r="E59" s="201">
        <v>45684</v>
      </c>
      <c r="F59" s="202" t="s">
        <v>407</v>
      </c>
      <c r="G59" s="203">
        <v>774.7</v>
      </c>
      <c r="H59" s="203">
        <v>139.69999999999999</v>
      </c>
      <c r="I59" s="200" t="s">
        <v>121</v>
      </c>
      <c r="J59" s="203">
        <f t="shared" si="4"/>
        <v>635</v>
      </c>
      <c r="K59" s="200" t="s">
        <v>408</v>
      </c>
      <c r="L59" s="200" t="s">
        <v>243</v>
      </c>
      <c r="M59" s="200" t="s">
        <v>409</v>
      </c>
      <c r="N59" s="201">
        <v>45686</v>
      </c>
      <c r="O59" s="202" t="s">
        <v>410</v>
      </c>
      <c r="P59" s="200" t="s">
        <v>411</v>
      </c>
      <c r="Q59" s="200" t="s">
        <v>412</v>
      </c>
      <c r="R59" s="200" t="s">
        <v>168</v>
      </c>
      <c r="S59" s="202" t="s">
        <v>169</v>
      </c>
      <c r="T59" s="200" t="s">
        <v>170</v>
      </c>
      <c r="U59" s="200">
        <v>10202</v>
      </c>
      <c r="V59" s="200">
        <v>10202</v>
      </c>
      <c r="W59" s="200">
        <v>9</v>
      </c>
      <c r="X59" s="200">
        <v>2025</v>
      </c>
      <c r="Y59" s="200">
        <v>381</v>
      </c>
      <c r="Z59" s="200">
        <v>0</v>
      </c>
      <c r="AA59" s="201" t="s">
        <v>130</v>
      </c>
      <c r="AB59" s="200" t="s">
        <v>413</v>
      </c>
      <c r="AC59" s="201">
        <v>45702</v>
      </c>
      <c r="AD59" s="204">
        <v>45716</v>
      </c>
      <c r="AE59" s="204">
        <v>45705</v>
      </c>
      <c r="AF59" s="208">
        <f t="shared" si="5"/>
        <v>-11</v>
      </c>
      <c r="AG59" s="206">
        <f t="shared" si="6"/>
        <v>635</v>
      </c>
      <c r="AH59" s="207">
        <f t="shared" si="7"/>
        <v>-6985</v>
      </c>
      <c r="AI59" s="208" t="s">
        <v>132</v>
      </c>
    </row>
    <row r="60" spans="1:35" x14ac:dyDescent="0.2">
      <c r="A60" s="200">
        <v>2025</v>
      </c>
      <c r="B60" s="200">
        <v>30</v>
      </c>
      <c r="C60" s="201">
        <v>45688</v>
      </c>
      <c r="D60" s="202" t="s">
        <v>127</v>
      </c>
      <c r="E60" s="201">
        <v>45684</v>
      </c>
      <c r="F60" s="202"/>
      <c r="G60" s="203">
        <v>3050</v>
      </c>
      <c r="H60" s="203">
        <v>550</v>
      </c>
      <c r="I60" s="200" t="s">
        <v>121</v>
      </c>
      <c r="J60" s="203">
        <f t="shared" si="4"/>
        <v>2500</v>
      </c>
      <c r="K60" s="200" t="s">
        <v>414</v>
      </c>
      <c r="L60" s="200" t="s">
        <v>243</v>
      </c>
      <c r="M60" s="200" t="s">
        <v>415</v>
      </c>
      <c r="N60" s="201">
        <v>45688</v>
      </c>
      <c r="O60" s="202" t="s">
        <v>416</v>
      </c>
      <c r="P60" s="200" t="s">
        <v>417</v>
      </c>
      <c r="Q60" s="200" t="s">
        <v>417</v>
      </c>
      <c r="R60" s="200" t="s">
        <v>127</v>
      </c>
      <c r="S60" s="202" t="s">
        <v>128</v>
      </c>
      <c r="T60" s="200" t="s">
        <v>153</v>
      </c>
      <c r="U60" s="200">
        <v>10402</v>
      </c>
      <c r="V60" s="200">
        <v>10402</v>
      </c>
      <c r="W60" s="200">
        <v>50</v>
      </c>
      <c r="X60" s="200">
        <v>2023</v>
      </c>
      <c r="Y60" s="200">
        <v>292</v>
      </c>
      <c r="Z60" s="200">
        <v>0</v>
      </c>
      <c r="AA60" s="201" t="s">
        <v>130</v>
      </c>
      <c r="AB60" s="200" t="s">
        <v>418</v>
      </c>
      <c r="AC60" s="201">
        <v>45702</v>
      </c>
      <c r="AD60" s="204">
        <v>45718</v>
      </c>
      <c r="AE60" s="204">
        <v>45705</v>
      </c>
      <c r="AF60" s="208">
        <f t="shared" si="5"/>
        <v>-13</v>
      </c>
      <c r="AG60" s="206">
        <f t="shared" si="6"/>
        <v>2500</v>
      </c>
      <c r="AH60" s="207">
        <f t="shared" si="7"/>
        <v>-32500</v>
      </c>
      <c r="AI60" s="208" t="s">
        <v>132</v>
      </c>
    </row>
    <row r="61" spans="1:35" x14ac:dyDescent="0.2">
      <c r="A61" s="200">
        <v>2025</v>
      </c>
      <c r="B61" s="200">
        <v>30</v>
      </c>
      <c r="C61" s="201">
        <v>45688</v>
      </c>
      <c r="D61" s="202" t="s">
        <v>127</v>
      </c>
      <c r="E61" s="201">
        <v>45684</v>
      </c>
      <c r="F61" s="202"/>
      <c r="G61" s="203">
        <v>3050</v>
      </c>
      <c r="H61" s="203">
        <v>550</v>
      </c>
      <c r="I61" s="200" t="s">
        <v>121</v>
      </c>
      <c r="J61" s="203">
        <f t="shared" si="4"/>
        <v>2500</v>
      </c>
      <c r="K61" s="200" t="s">
        <v>414</v>
      </c>
      <c r="L61" s="200" t="s">
        <v>243</v>
      </c>
      <c r="M61" s="200" t="s">
        <v>415</v>
      </c>
      <c r="N61" s="201">
        <v>45688</v>
      </c>
      <c r="O61" s="202" t="s">
        <v>416</v>
      </c>
      <c r="P61" s="200" t="s">
        <v>417</v>
      </c>
      <c r="Q61" s="200" t="s">
        <v>417</v>
      </c>
      <c r="R61" s="200" t="s">
        <v>127</v>
      </c>
      <c r="S61" s="202" t="s">
        <v>128</v>
      </c>
      <c r="T61" s="200" t="s">
        <v>153</v>
      </c>
      <c r="U61" s="200">
        <v>10402</v>
      </c>
      <c r="V61" s="200">
        <v>10402</v>
      </c>
      <c r="W61" s="200">
        <v>50</v>
      </c>
      <c r="X61" s="200">
        <v>2024</v>
      </c>
      <c r="Y61" s="200">
        <v>292</v>
      </c>
      <c r="Z61" s="200">
        <v>0</v>
      </c>
      <c r="AA61" s="201" t="s">
        <v>130</v>
      </c>
      <c r="AB61" s="200" t="s">
        <v>419</v>
      </c>
      <c r="AC61" s="201">
        <v>45702</v>
      </c>
      <c r="AD61" s="204">
        <v>45718</v>
      </c>
      <c r="AE61" s="204">
        <v>45705</v>
      </c>
      <c r="AF61" s="208">
        <f t="shared" si="5"/>
        <v>-13</v>
      </c>
      <c r="AG61" s="206">
        <f t="shared" si="6"/>
        <v>2500</v>
      </c>
      <c r="AH61" s="207">
        <f t="shared" si="7"/>
        <v>-32500</v>
      </c>
      <c r="AI61" s="208" t="s">
        <v>132</v>
      </c>
    </row>
    <row r="62" spans="1:35" x14ac:dyDescent="0.2">
      <c r="A62" s="200">
        <v>2025</v>
      </c>
      <c r="B62" s="200">
        <v>31</v>
      </c>
      <c r="C62" s="201">
        <v>45688</v>
      </c>
      <c r="D62" s="202" t="s">
        <v>420</v>
      </c>
      <c r="E62" s="201">
        <v>45684</v>
      </c>
      <c r="F62" s="202" t="s">
        <v>421</v>
      </c>
      <c r="G62" s="203">
        <v>8692.5</v>
      </c>
      <c r="H62" s="203">
        <v>1567.5</v>
      </c>
      <c r="I62" s="200" t="s">
        <v>121</v>
      </c>
      <c r="J62" s="203">
        <f t="shared" si="4"/>
        <v>7125</v>
      </c>
      <c r="K62" s="200" t="s">
        <v>422</v>
      </c>
      <c r="L62" s="200" t="s">
        <v>243</v>
      </c>
      <c r="M62" s="200" t="s">
        <v>423</v>
      </c>
      <c r="N62" s="201">
        <v>45688</v>
      </c>
      <c r="O62" s="202" t="s">
        <v>416</v>
      </c>
      <c r="P62" s="200" t="s">
        <v>417</v>
      </c>
      <c r="Q62" s="200" t="s">
        <v>417</v>
      </c>
      <c r="R62" s="200" t="s">
        <v>127</v>
      </c>
      <c r="S62" s="202" t="s">
        <v>128</v>
      </c>
      <c r="T62" s="200" t="s">
        <v>153</v>
      </c>
      <c r="U62" s="200">
        <v>10402</v>
      </c>
      <c r="V62" s="200">
        <v>10402</v>
      </c>
      <c r="W62" s="200">
        <v>35</v>
      </c>
      <c r="X62" s="200">
        <v>2024</v>
      </c>
      <c r="Y62" s="200">
        <v>377</v>
      </c>
      <c r="Z62" s="200">
        <v>0</v>
      </c>
      <c r="AA62" s="201" t="s">
        <v>130</v>
      </c>
      <c r="AB62" s="200" t="s">
        <v>424</v>
      </c>
      <c r="AC62" s="201">
        <v>45702</v>
      </c>
      <c r="AD62" s="204">
        <v>45718</v>
      </c>
      <c r="AE62" s="204">
        <v>45705</v>
      </c>
      <c r="AF62" s="208">
        <f t="shared" si="5"/>
        <v>-13</v>
      </c>
      <c r="AG62" s="206">
        <f t="shared" si="6"/>
        <v>7125</v>
      </c>
      <c r="AH62" s="207">
        <f t="shared" si="7"/>
        <v>-92625</v>
      </c>
      <c r="AI62" s="208" t="s">
        <v>132</v>
      </c>
    </row>
    <row r="63" spans="1:35" x14ac:dyDescent="0.2">
      <c r="A63" s="200">
        <v>2025</v>
      </c>
      <c r="B63" s="200">
        <v>32</v>
      </c>
      <c r="C63" s="201">
        <v>45695</v>
      </c>
      <c r="D63" s="202" t="s">
        <v>425</v>
      </c>
      <c r="E63" s="201">
        <v>45694</v>
      </c>
      <c r="F63" s="202" t="s">
        <v>322</v>
      </c>
      <c r="G63" s="203">
        <v>7.05</v>
      </c>
      <c r="H63" s="203">
        <v>0</v>
      </c>
      <c r="I63" s="200" t="s">
        <v>132</v>
      </c>
      <c r="J63" s="203">
        <f t="shared" si="4"/>
        <v>7.05</v>
      </c>
      <c r="K63" s="200" t="s">
        <v>323</v>
      </c>
      <c r="L63" s="200" t="s">
        <v>243</v>
      </c>
      <c r="M63" s="200" t="s">
        <v>426</v>
      </c>
      <c r="N63" s="201">
        <v>45694</v>
      </c>
      <c r="O63" s="202" t="s">
        <v>325</v>
      </c>
      <c r="P63" s="200" t="s">
        <v>326</v>
      </c>
      <c r="Q63" s="200" t="s">
        <v>327</v>
      </c>
      <c r="R63" s="200" t="s">
        <v>168</v>
      </c>
      <c r="S63" s="202" t="s">
        <v>169</v>
      </c>
      <c r="T63" s="200" t="s">
        <v>170</v>
      </c>
      <c r="U63" s="200">
        <v>10202</v>
      </c>
      <c r="V63" s="200">
        <v>10202</v>
      </c>
      <c r="W63" s="200">
        <v>2</v>
      </c>
      <c r="X63" s="200">
        <v>2024</v>
      </c>
      <c r="Y63" s="200">
        <v>339</v>
      </c>
      <c r="Z63" s="200">
        <v>0</v>
      </c>
      <c r="AA63" s="201" t="s">
        <v>130</v>
      </c>
      <c r="AB63" s="200" t="s">
        <v>188</v>
      </c>
      <c r="AC63" s="201">
        <v>45702</v>
      </c>
      <c r="AD63" s="204">
        <v>45724</v>
      </c>
      <c r="AE63" s="204">
        <v>45705</v>
      </c>
      <c r="AF63" s="208">
        <f t="shared" si="5"/>
        <v>-19</v>
      </c>
      <c r="AG63" s="206">
        <f t="shared" si="6"/>
        <v>7.05</v>
      </c>
      <c r="AH63" s="207">
        <f t="shared" si="7"/>
        <v>-133.94999999999999</v>
      </c>
      <c r="AI63" s="208" t="s">
        <v>132</v>
      </c>
    </row>
    <row r="64" spans="1:35" x14ac:dyDescent="0.2">
      <c r="A64" s="200">
        <v>2025</v>
      </c>
      <c r="B64" s="200">
        <v>33</v>
      </c>
      <c r="C64" s="201">
        <v>45695</v>
      </c>
      <c r="D64" s="202" t="s">
        <v>127</v>
      </c>
      <c r="E64" s="201">
        <v>45694</v>
      </c>
      <c r="F64" s="202" t="s">
        <v>427</v>
      </c>
      <c r="G64" s="203">
        <v>3500</v>
      </c>
      <c r="H64" s="203">
        <v>631.15</v>
      </c>
      <c r="I64" s="200" t="s">
        <v>132</v>
      </c>
      <c r="J64" s="203">
        <f t="shared" si="4"/>
        <v>3500</v>
      </c>
      <c r="K64" s="200" t="s">
        <v>428</v>
      </c>
      <c r="L64" s="200" t="s">
        <v>243</v>
      </c>
      <c r="M64" s="200" t="s">
        <v>429</v>
      </c>
      <c r="N64" s="201">
        <v>45694</v>
      </c>
      <c r="O64" s="202" t="s">
        <v>430</v>
      </c>
      <c r="P64" s="200" t="s">
        <v>431</v>
      </c>
      <c r="Q64" s="200" t="s">
        <v>432</v>
      </c>
      <c r="R64" s="200" t="s">
        <v>168</v>
      </c>
      <c r="S64" s="202" t="s">
        <v>169</v>
      </c>
      <c r="T64" s="200" t="s">
        <v>170</v>
      </c>
      <c r="U64" s="200">
        <v>10202</v>
      </c>
      <c r="V64" s="200">
        <v>10202</v>
      </c>
      <c r="W64" s="200">
        <v>2</v>
      </c>
      <c r="X64" s="200">
        <v>2025</v>
      </c>
      <c r="Y64" s="200">
        <v>291</v>
      </c>
      <c r="Z64" s="200">
        <v>0</v>
      </c>
      <c r="AA64" s="201" t="s">
        <v>130</v>
      </c>
      <c r="AB64" s="200" t="s">
        <v>295</v>
      </c>
      <c r="AC64" s="201">
        <v>45702</v>
      </c>
      <c r="AD64" s="204">
        <v>45724</v>
      </c>
      <c r="AE64" s="204">
        <v>45705</v>
      </c>
      <c r="AF64" s="208">
        <f t="shared" si="5"/>
        <v>-19</v>
      </c>
      <c r="AG64" s="206">
        <f t="shared" si="6"/>
        <v>3500</v>
      </c>
      <c r="AH64" s="207">
        <f t="shared" si="7"/>
        <v>-66500</v>
      </c>
      <c r="AI64" s="208" t="s">
        <v>132</v>
      </c>
    </row>
    <row r="65" spans="1:35" x14ac:dyDescent="0.2">
      <c r="A65" s="200">
        <v>2025</v>
      </c>
      <c r="B65" s="200">
        <v>35</v>
      </c>
      <c r="C65" s="201">
        <v>45699</v>
      </c>
      <c r="D65" s="202" t="s">
        <v>244</v>
      </c>
      <c r="E65" s="201">
        <v>45694</v>
      </c>
      <c r="F65" s="202" t="s">
        <v>433</v>
      </c>
      <c r="G65" s="203">
        <v>888.16</v>
      </c>
      <c r="H65" s="203">
        <v>160.16</v>
      </c>
      <c r="I65" s="200" t="s">
        <v>132</v>
      </c>
      <c r="J65" s="203">
        <f t="shared" si="4"/>
        <v>888.16</v>
      </c>
      <c r="K65" s="200" t="s">
        <v>434</v>
      </c>
      <c r="L65" s="200" t="s">
        <v>243</v>
      </c>
      <c r="M65" s="200" t="s">
        <v>435</v>
      </c>
      <c r="N65" s="201">
        <v>45695</v>
      </c>
      <c r="O65" s="202" t="s">
        <v>436</v>
      </c>
      <c r="P65" s="200" t="s">
        <v>437</v>
      </c>
      <c r="Q65" s="200" t="s">
        <v>438</v>
      </c>
      <c r="R65" s="200" t="s">
        <v>127</v>
      </c>
      <c r="S65" s="202" t="s">
        <v>128</v>
      </c>
      <c r="T65" s="200" t="s">
        <v>129</v>
      </c>
      <c r="U65" s="200">
        <v>20401</v>
      </c>
      <c r="V65" s="200">
        <v>20401</v>
      </c>
      <c r="W65" s="200">
        <v>35</v>
      </c>
      <c r="X65" s="200">
        <v>2023</v>
      </c>
      <c r="Y65" s="200">
        <v>295</v>
      </c>
      <c r="Z65" s="200">
        <v>0</v>
      </c>
      <c r="AA65" s="201" t="s">
        <v>130</v>
      </c>
      <c r="AB65" s="200" t="s">
        <v>439</v>
      </c>
      <c r="AC65" s="201">
        <v>45737</v>
      </c>
      <c r="AD65" s="204">
        <v>45725</v>
      </c>
      <c r="AE65" s="204">
        <v>45740</v>
      </c>
      <c r="AF65" s="208">
        <f t="shared" si="5"/>
        <v>15</v>
      </c>
      <c r="AG65" s="206">
        <f t="shared" si="6"/>
        <v>888.16</v>
      </c>
      <c r="AH65" s="207">
        <f t="shared" si="7"/>
        <v>13322.4</v>
      </c>
      <c r="AI65" s="208" t="s">
        <v>132</v>
      </c>
    </row>
    <row r="66" spans="1:35" x14ac:dyDescent="0.2">
      <c r="A66" s="200">
        <v>2025</v>
      </c>
      <c r="B66" s="200">
        <v>36</v>
      </c>
      <c r="C66" s="201">
        <v>45699</v>
      </c>
      <c r="D66" s="202" t="s">
        <v>440</v>
      </c>
      <c r="E66" s="201">
        <v>45695</v>
      </c>
      <c r="F66" s="202" t="s">
        <v>441</v>
      </c>
      <c r="G66" s="203">
        <v>511.59</v>
      </c>
      <c r="H66" s="203">
        <v>92.25</v>
      </c>
      <c r="I66" s="200" t="s">
        <v>121</v>
      </c>
      <c r="J66" s="203">
        <f t="shared" si="4"/>
        <v>419.34</v>
      </c>
      <c r="K66" s="200" t="s">
        <v>442</v>
      </c>
      <c r="L66" s="200" t="s">
        <v>243</v>
      </c>
      <c r="M66" s="200" t="s">
        <v>443</v>
      </c>
      <c r="N66" s="201">
        <v>45698</v>
      </c>
      <c r="O66" s="202" t="s">
        <v>284</v>
      </c>
      <c r="P66" s="200" t="s">
        <v>285</v>
      </c>
      <c r="Q66" s="200" t="s">
        <v>285</v>
      </c>
      <c r="R66" s="200" t="s">
        <v>168</v>
      </c>
      <c r="S66" s="202" t="s">
        <v>169</v>
      </c>
      <c r="T66" s="200" t="s">
        <v>170</v>
      </c>
      <c r="U66" s="200">
        <v>10202</v>
      </c>
      <c r="V66" s="200">
        <v>10202</v>
      </c>
      <c r="W66" s="200">
        <v>29</v>
      </c>
      <c r="X66" s="200">
        <v>2025</v>
      </c>
      <c r="Y66" s="200">
        <v>293</v>
      </c>
      <c r="Z66" s="200">
        <v>0</v>
      </c>
      <c r="AA66" s="201" t="s">
        <v>130</v>
      </c>
      <c r="AB66" s="200" t="s">
        <v>444</v>
      </c>
      <c r="AC66" s="201">
        <v>45702</v>
      </c>
      <c r="AD66" s="204">
        <v>45728</v>
      </c>
      <c r="AE66" s="204">
        <v>45705</v>
      </c>
      <c r="AF66" s="208">
        <f t="shared" si="5"/>
        <v>-23</v>
      </c>
      <c r="AG66" s="206">
        <f t="shared" si="6"/>
        <v>419.34</v>
      </c>
      <c r="AH66" s="207">
        <f t="shared" si="7"/>
        <v>-9644.82</v>
      </c>
      <c r="AI66" s="208" t="s">
        <v>132</v>
      </c>
    </row>
    <row r="67" spans="1:35" x14ac:dyDescent="0.2">
      <c r="A67" s="200">
        <v>2025</v>
      </c>
      <c r="B67" s="200">
        <v>39</v>
      </c>
      <c r="C67" s="201">
        <v>45702</v>
      </c>
      <c r="D67" s="202" t="s">
        <v>445</v>
      </c>
      <c r="E67" s="201">
        <v>45701</v>
      </c>
      <c r="F67" s="202" t="s">
        <v>446</v>
      </c>
      <c r="G67" s="203">
        <v>34.31</v>
      </c>
      <c r="H67" s="203">
        <v>6.19</v>
      </c>
      <c r="I67" s="200" t="s">
        <v>121</v>
      </c>
      <c r="J67" s="203">
        <f t="shared" si="4"/>
        <v>28.12</v>
      </c>
      <c r="K67" s="200" t="s">
        <v>447</v>
      </c>
      <c r="L67" s="200" t="s">
        <v>243</v>
      </c>
      <c r="M67" s="200" t="s">
        <v>448</v>
      </c>
      <c r="N67" s="201">
        <v>45702</v>
      </c>
      <c r="O67" s="202" t="s">
        <v>449</v>
      </c>
      <c r="P67" s="200" t="s">
        <v>450</v>
      </c>
      <c r="Q67" s="200" t="s">
        <v>451</v>
      </c>
      <c r="R67" s="200" t="s">
        <v>168</v>
      </c>
      <c r="S67" s="202" t="s">
        <v>169</v>
      </c>
      <c r="T67" s="200" t="s">
        <v>170</v>
      </c>
      <c r="U67" s="200">
        <v>10202</v>
      </c>
      <c r="V67" s="200">
        <v>10202</v>
      </c>
      <c r="W67" s="200">
        <v>29</v>
      </c>
      <c r="X67" s="200">
        <v>2024</v>
      </c>
      <c r="Y67" s="200">
        <v>250</v>
      </c>
      <c r="Z67" s="200">
        <v>0</v>
      </c>
      <c r="AA67" s="201" t="s">
        <v>130</v>
      </c>
      <c r="AB67" s="200" t="s">
        <v>452</v>
      </c>
      <c r="AC67" s="201">
        <v>45702</v>
      </c>
      <c r="AD67" s="204">
        <v>45732</v>
      </c>
      <c r="AE67" s="204">
        <v>45705</v>
      </c>
      <c r="AF67" s="208">
        <f t="shared" si="5"/>
        <v>-27</v>
      </c>
      <c r="AG67" s="206">
        <f t="shared" si="6"/>
        <v>28.12</v>
      </c>
      <c r="AH67" s="207">
        <f t="shared" si="7"/>
        <v>-759.24</v>
      </c>
      <c r="AI67" s="208" t="s">
        <v>132</v>
      </c>
    </row>
    <row r="68" spans="1:35" x14ac:dyDescent="0.2">
      <c r="A68" s="200">
        <v>2025</v>
      </c>
      <c r="B68" s="200">
        <v>40</v>
      </c>
      <c r="C68" s="201">
        <v>45702</v>
      </c>
      <c r="D68" s="202" t="s">
        <v>453</v>
      </c>
      <c r="E68" s="201">
        <v>45688</v>
      </c>
      <c r="F68" s="202" t="s">
        <v>454</v>
      </c>
      <c r="G68" s="203">
        <v>13.25</v>
      </c>
      <c r="H68" s="203">
        <v>0</v>
      </c>
      <c r="I68" s="200" t="s">
        <v>132</v>
      </c>
      <c r="J68" s="203">
        <f t="shared" si="4"/>
        <v>13.25</v>
      </c>
      <c r="K68" s="200" t="s">
        <v>267</v>
      </c>
      <c r="L68" s="200" t="s">
        <v>243</v>
      </c>
      <c r="M68" s="200" t="s">
        <v>455</v>
      </c>
      <c r="N68" s="201">
        <v>45700</v>
      </c>
      <c r="O68" s="202" t="s">
        <v>269</v>
      </c>
      <c r="P68" s="200" t="s">
        <v>270</v>
      </c>
      <c r="Q68" s="200" t="s">
        <v>270</v>
      </c>
      <c r="R68" s="200" t="s">
        <v>168</v>
      </c>
      <c r="S68" s="202" t="s">
        <v>169</v>
      </c>
      <c r="T68" s="200" t="s">
        <v>170</v>
      </c>
      <c r="U68" s="200">
        <v>10202</v>
      </c>
      <c r="V68" s="200">
        <v>10202</v>
      </c>
      <c r="W68" s="200">
        <v>36</v>
      </c>
      <c r="X68" s="200">
        <v>2024</v>
      </c>
      <c r="Y68" s="200">
        <v>324</v>
      </c>
      <c r="Z68" s="200">
        <v>0</v>
      </c>
      <c r="AA68" s="201" t="s">
        <v>130</v>
      </c>
      <c r="AB68" s="200" t="s">
        <v>456</v>
      </c>
      <c r="AC68" s="201">
        <v>45702</v>
      </c>
      <c r="AD68" s="204">
        <v>45730</v>
      </c>
      <c r="AE68" s="204">
        <v>45705</v>
      </c>
      <c r="AF68" s="208">
        <f t="shared" si="5"/>
        <v>-25</v>
      </c>
      <c r="AG68" s="206">
        <f t="shared" si="6"/>
        <v>13.25</v>
      </c>
      <c r="AH68" s="207">
        <f t="shared" si="7"/>
        <v>-331.25</v>
      </c>
      <c r="AI68" s="208" t="s">
        <v>132</v>
      </c>
    </row>
    <row r="69" spans="1:35" x14ac:dyDescent="0.2">
      <c r="A69" s="200">
        <v>2025</v>
      </c>
      <c r="B69" s="200">
        <v>41</v>
      </c>
      <c r="C69" s="201">
        <v>45735</v>
      </c>
      <c r="D69" s="202" t="s">
        <v>457</v>
      </c>
      <c r="E69" s="201">
        <v>45699</v>
      </c>
      <c r="F69" s="202" t="s">
        <v>458</v>
      </c>
      <c r="G69" s="203">
        <v>122</v>
      </c>
      <c r="H69" s="203">
        <v>22</v>
      </c>
      <c r="I69" s="200" t="s">
        <v>121</v>
      </c>
      <c r="J69" s="203">
        <f t="shared" si="4"/>
        <v>100</v>
      </c>
      <c r="K69" s="200" t="s">
        <v>459</v>
      </c>
      <c r="L69" s="200" t="s">
        <v>243</v>
      </c>
      <c r="M69" s="200" t="s">
        <v>460</v>
      </c>
      <c r="N69" s="201">
        <v>45703</v>
      </c>
      <c r="O69" s="202" t="s">
        <v>461</v>
      </c>
      <c r="P69" s="200" t="s">
        <v>462</v>
      </c>
      <c r="Q69" s="200" t="s">
        <v>462</v>
      </c>
      <c r="R69" s="200" t="s">
        <v>168</v>
      </c>
      <c r="S69" s="202" t="s">
        <v>169</v>
      </c>
      <c r="T69" s="200" t="s">
        <v>170</v>
      </c>
      <c r="U69" s="200">
        <v>10202</v>
      </c>
      <c r="V69" s="200">
        <v>10202</v>
      </c>
      <c r="W69" s="200">
        <v>29</v>
      </c>
      <c r="X69" s="200">
        <v>2024</v>
      </c>
      <c r="Y69" s="200">
        <v>371</v>
      </c>
      <c r="Z69" s="200">
        <v>0</v>
      </c>
      <c r="AA69" s="201" t="s">
        <v>130</v>
      </c>
      <c r="AB69" s="200" t="s">
        <v>337</v>
      </c>
      <c r="AC69" s="201">
        <v>45742</v>
      </c>
      <c r="AD69" s="204">
        <v>45733</v>
      </c>
      <c r="AE69" s="204">
        <v>45742</v>
      </c>
      <c r="AF69" s="208">
        <f t="shared" si="5"/>
        <v>9</v>
      </c>
      <c r="AG69" s="206">
        <f t="shared" si="6"/>
        <v>100</v>
      </c>
      <c r="AH69" s="207">
        <f t="shared" si="7"/>
        <v>900</v>
      </c>
      <c r="AI69" s="208" t="s">
        <v>132</v>
      </c>
    </row>
    <row r="70" spans="1:35" x14ac:dyDescent="0.2">
      <c r="A70" s="200">
        <v>2025</v>
      </c>
      <c r="B70" s="200">
        <v>42</v>
      </c>
      <c r="C70" s="201">
        <v>45735</v>
      </c>
      <c r="D70" s="202" t="s">
        <v>463</v>
      </c>
      <c r="E70" s="201">
        <v>45699</v>
      </c>
      <c r="F70" s="202" t="s">
        <v>464</v>
      </c>
      <c r="G70" s="203">
        <v>27.18</v>
      </c>
      <c r="H70" s="203">
        <v>4.9000000000000004</v>
      </c>
      <c r="I70" s="200" t="s">
        <v>121</v>
      </c>
      <c r="J70" s="203">
        <f t="shared" si="4"/>
        <v>22.28</v>
      </c>
      <c r="K70" s="200" t="s">
        <v>459</v>
      </c>
      <c r="L70" s="200" t="s">
        <v>243</v>
      </c>
      <c r="M70" s="200" t="s">
        <v>465</v>
      </c>
      <c r="N70" s="201">
        <v>45703</v>
      </c>
      <c r="O70" s="202" t="s">
        <v>461</v>
      </c>
      <c r="P70" s="200" t="s">
        <v>462</v>
      </c>
      <c r="Q70" s="200" t="s">
        <v>462</v>
      </c>
      <c r="R70" s="200" t="s">
        <v>168</v>
      </c>
      <c r="S70" s="202" t="s">
        <v>169</v>
      </c>
      <c r="T70" s="200" t="s">
        <v>170</v>
      </c>
      <c r="U70" s="200">
        <v>10202</v>
      </c>
      <c r="V70" s="200">
        <v>10202</v>
      </c>
      <c r="W70" s="200">
        <v>29</v>
      </c>
      <c r="X70" s="200">
        <v>2024</v>
      </c>
      <c r="Y70" s="200">
        <v>371</v>
      </c>
      <c r="Z70" s="200">
        <v>0</v>
      </c>
      <c r="AA70" s="201" t="s">
        <v>130</v>
      </c>
      <c r="AB70" s="200" t="s">
        <v>340</v>
      </c>
      <c r="AC70" s="201">
        <v>45742</v>
      </c>
      <c r="AD70" s="204">
        <v>45733</v>
      </c>
      <c r="AE70" s="204">
        <v>45742</v>
      </c>
      <c r="AF70" s="208">
        <f t="shared" si="5"/>
        <v>9</v>
      </c>
      <c r="AG70" s="206">
        <f t="shared" si="6"/>
        <v>22.28</v>
      </c>
      <c r="AH70" s="207">
        <f t="shared" si="7"/>
        <v>200.52</v>
      </c>
      <c r="AI70" s="208" t="s">
        <v>132</v>
      </c>
    </row>
    <row r="71" spans="1:35" x14ac:dyDescent="0.2">
      <c r="A71" s="200">
        <v>2025</v>
      </c>
      <c r="B71" s="200">
        <v>43</v>
      </c>
      <c r="C71" s="201">
        <v>45735</v>
      </c>
      <c r="D71" s="202" t="s">
        <v>466</v>
      </c>
      <c r="E71" s="201">
        <v>45699</v>
      </c>
      <c r="F71" s="202" t="s">
        <v>317</v>
      </c>
      <c r="G71" s="203">
        <v>1000</v>
      </c>
      <c r="H71" s="203">
        <v>180.33</v>
      </c>
      <c r="I71" s="200" t="s">
        <v>121</v>
      </c>
      <c r="J71" s="203">
        <f t="shared" ref="J71:J93" si="8">IF(I71="SI",G71-H71,G71)</f>
        <v>819.67</v>
      </c>
      <c r="K71" s="200" t="s">
        <v>318</v>
      </c>
      <c r="L71" s="200" t="s">
        <v>243</v>
      </c>
      <c r="M71" s="200" t="s">
        <v>467</v>
      </c>
      <c r="N71" s="201">
        <v>45705</v>
      </c>
      <c r="O71" s="202" t="s">
        <v>176</v>
      </c>
      <c r="P71" s="200" t="s">
        <v>177</v>
      </c>
      <c r="Q71" s="200" t="s">
        <v>177</v>
      </c>
      <c r="R71" s="200" t="s">
        <v>168</v>
      </c>
      <c r="S71" s="202" t="s">
        <v>169</v>
      </c>
      <c r="T71" s="200" t="s">
        <v>170</v>
      </c>
      <c r="U71" s="200">
        <v>10202</v>
      </c>
      <c r="V71" s="200">
        <v>10202</v>
      </c>
      <c r="W71" s="200">
        <v>27</v>
      </c>
      <c r="X71" s="200">
        <v>2024</v>
      </c>
      <c r="Y71" s="200">
        <v>271</v>
      </c>
      <c r="Z71" s="200">
        <v>0</v>
      </c>
      <c r="AA71" s="201" t="s">
        <v>130</v>
      </c>
      <c r="AB71" s="200" t="s">
        <v>468</v>
      </c>
      <c r="AC71" s="201">
        <v>45742</v>
      </c>
      <c r="AD71" s="204">
        <v>45735</v>
      </c>
      <c r="AE71" s="204">
        <v>45742</v>
      </c>
      <c r="AF71" s="208">
        <f t="shared" ref="AF71:AF93" si="9">AE71-AD71</f>
        <v>7</v>
      </c>
      <c r="AG71" s="206">
        <f t="shared" ref="AG71:AG93" si="10">IF(AI71="SI",0,J71)</f>
        <v>819.67</v>
      </c>
      <c r="AH71" s="207">
        <f t="shared" ref="AH71:AH93" si="11">AG71*AF71</f>
        <v>5737.69</v>
      </c>
      <c r="AI71" s="208" t="s">
        <v>132</v>
      </c>
    </row>
    <row r="72" spans="1:35" x14ac:dyDescent="0.2">
      <c r="A72" s="200">
        <v>2025</v>
      </c>
      <c r="B72" s="200">
        <v>43</v>
      </c>
      <c r="C72" s="201">
        <v>45735</v>
      </c>
      <c r="D72" s="202" t="s">
        <v>466</v>
      </c>
      <c r="E72" s="201">
        <v>45699</v>
      </c>
      <c r="F72" s="202" t="s">
        <v>317</v>
      </c>
      <c r="G72" s="203">
        <v>3482.28</v>
      </c>
      <c r="H72" s="203">
        <v>627.95000000000005</v>
      </c>
      <c r="I72" s="200" t="s">
        <v>121</v>
      </c>
      <c r="J72" s="203">
        <f t="shared" si="8"/>
        <v>2854.33</v>
      </c>
      <c r="K72" s="200" t="s">
        <v>318</v>
      </c>
      <c r="L72" s="200" t="s">
        <v>243</v>
      </c>
      <c r="M72" s="200" t="s">
        <v>467</v>
      </c>
      <c r="N72" s="201">
        <v>45705</v>
      </c>
      <c r="O72" s="202" t="s">
        <v>176</v>
      </c>
      <c r="P72" s="200" t="s">
        <v>177</v>
      </c>
      <c r="Q72" s="200" t="s">
        <v>177</v>
      </c>
      <c r="R72" s="200" t="s">
        <v>168</v>
      </c>
      <c r="S72" s="202" t="s">
        <v>169</v>
      </c>
      <c r="T72" s="200" t="s">
        <v>170</v>
      </c>
      <c r="U72" s="200">
        <v>10202</v>
      </c>
      <c r="V72" s="200">
        <v>10202</v>
      </c>
      <c r="W72" s="200">
        <v>16</v>
      </c>
      <c r="X72" s="200">
        <v>2024</v>
      </c>
      <c r="Y72" s="200">
        <v>270</v>
      </c>
      <c r="Z72" s="200">
        <v>0</v>
      </c>
      <c r="AA72" s="201" t="s">
        <v>130</v>
      </c>
      <c r="AB72" s="200" t="s">
        <v>469</v>
      </c>
      <c r="AC72" s="201">
        <v>45742</v>
      </c>
      <c r="AD72" s="204">
        <v>45735</v>
      </c>
      <c r="AE72" s="204">
        <v>45742</v>
      </c>
      <c r="AF72" s="208">
        <f t="shared" si="9"/>
        <v>7</v>
      </c>
      <c r="AG72" s="206">
        <f t="shared" si="10"/>
        <v>2854.33</v>
      </c>
      <c r="AH72" s="207">
        <f t="shared" si="11"/>
        <v>19980.309999999998</v>
      </c>
      <c r="AI72" s="208" t="s">
        <v>132</v>
      </c>
    </row>
    <row r="73" spans="1:35" x14ac:dyDescent="0.2">
      <c r="A73" s="200">
        <v>2025</v>
      </c>
      <c r="B73" s="200">
        <v>44</v>
      </c>
      <c r="C73" s="201">
        <v>45735</v>
      </c>
      <c r="D73" s="202" t="s">
        <v>470</v>
      </c>
      <c r="E73" s="201">
        <v>45702</v>
      </c>
      <c r="F73" s="202" t="s">
        <v>471</v>
      </c>
      <c r="G73" s="203">
        <v>622.20000000000005</v>
      </c>
      <c r="H73" s="203">
        <v>112.2</v>
      </c>
      <c r="I73" s="200" t="s">
        <v>132</v>
      </c>
      <c r="J73" s="203">
        <f t="shared" si="8"/>
        <v>622.20000000000005</v>
      </c>
      <c r="K73" s="200" t="s">
        <v>472</v>
      </c>
      <c r="L73" s="200" t="s">
        <v>243</v>
      </c>
      <c r="M73" s="200" t="s">
        <v>473</v>
      </c>
      <c r="N73" s="201">
        <v>45702</v>
      </c>
      <c r="O73" s="202" t="s">
        <v>474</v>
      </c>
      <c r="P73" s="200" t="s">
        <v>475</v>
      </c>
      <c r="Q73" s="200" t="s">
        <v>475</v>
      </c>
      <c r="R73" s="200" t="s">
        <v>127</v>
      </c>
      <c r="S73" s="202" t="s">
        <v>128</v>
      </c>
      <c r="T73" s="200" t="s">
        <v>129</v>
      </c>
      <c r="U73" s="200">
        <v>20401</v>
      </c>
      <c r="V73" s="200">
        <v>20401</v>
      </c>
      <c r="W73" s="200">
        <v>90</v>
      </c>
      <c r="X73" s="200">
        <v>2023</v>
      </c>
      <c r="Y73" s="200">
        <v>61</v>
      </c>
      <c r="Z73" s="200">
        <v>0</v>
      </c>
      <c r="AA73" s="201" t="s">
        <v>130</v>
      </c>
      <c r="AB73" s="200" t="s">
        <v>476</v>
      </c>
      <c r="AC73" s="201">
        <v>45737</v>
      </c>
      <c r="AD73" s="204">
        <v>45732</v>
      </c>
      <c r="AE73" s="204">
        <v>45740</v>
      </c>
      <c r="AF73" s="208">
        <f t="shared" si="9"/>
        <v>8</v>
      </c>
      <c r="AG73" s="206">
        <f t="shared" si="10"/>
        <v>622.20000000000005</v>
      </c>
      <c r="AH73" s="207">
        <f t="shared" si="11"/>
        <v>4977.6000000000004</v>
      </c>
      <c r="AI73" s="208" t="s">
        <v>132</v>
      </c>
    </row>
    <row r="74" spans="1:35" x14ac:dyDescent="0.2">
      <c r="A74" s="200">
        <v>2025</v>
      </c>
      <c r="B74" s="200">
        <v>45</v>
      </c>
      <c r="C74" s="201">
        <v>45735</v>
      </c>
      <c r="D74" s="202" t="s">
        <v>477</v>
      </c>
      <c r="E74" s="201">
        <v>45702</v>
      </c>
      <c r="F74" s="202" t="s">
        <v>346</v>
      </c>
      <c r="G74" s="203">
        <v>1119.96</v>
      </c>
      <c r="H74" s="203">
        <v>201.96</v>
      </c>
      <c r="I74" s="200" t="s">
        <v>121</v>
      </c>
      <c r="J74" s="203">
        <f t="shared" si="8"/>
        <v>918</v>
      </c>
      <c r="K74" s="200" t="s">
        <v>347</v>
      </c>
      <c r="L74" s="200" t="s">
        <v>243</v>
      </c>
      <c r="M74" s="200" t="s">
        <v>478</v>
      </c>
      <c r="N74" s="201">
        <v>45702</v>
      </c>
      <c r="O74" s="202" t="s">
        <v>349</v>
      </c>
      <c r="P74" s="200" t="s">
        <v>350</v>
      </c>
      <c r="Q74" s="200" t="s">
        <v>350</v>
      </c>
      <c r="R74" s="200" t="s">
        <v>168</v>
      </c>
      <c r="S74" s="202" t="s">
        <v>169</v>
      </c>
      <c r="T74" s="200" t="s">
        <v>170</v>
      </c>
      <c r="U74" s="200">
        <v>10202</v>
      </c>
      <c r="V74" s="200">
        <v>10202</v>
      </c>
      <c r="W74" s="200">
        <v>29</v>
      </c>
      <c r="X74" s="200">
        <v>2023</v>
      </c>
      <c r="Y74" s="200">
        <v>188</v>
      </c>
      <c r="Z74" s="200">
        <v>0</v>
      </c>
      <c r="AA74" s="201" t="s">
        <v>130</v>
      </c>
      <c r="AB74" s="200" t="s">
        <v>479</v>
      </c>
      <c r="AC74" s="201">
        <v>45742</v>
      </c>
      <c r="AD74" s="204">
        <v>45732</v>
      </c>
      <c r="AE74" s="204">
        <v>45742</v>
      </c>
      <c r="AF74" s="208">
        <f t="shared" si="9"/>
        <v>10</v>
      </c>
      <c r="AG74" s="206">
        <f t="shared" si="10"/>
        <v>918</v>
      </c>
      <c r="AH74" s="207">
        <f t="shared" si="11"/>
        <v>9180</v>
      </c>
      <c r="AI74" s="208" t="s">
        <v>132</v>
      </c>
    </row>
    <row r="75" spans="1:35" x14ac:dyDescent="0.2">
      <c r="A75" s="200">
        <v>2025</v>
      </c>
      <c r="B75" s="200">
        <v>46</v>
      </c>
      <c r="C75" s="201">
        <v>45735</v>
      </c>
      <c r="D75" s="202" t="s">
        <v>480</v>
      </c>
      <c r="E75" s="201">
        <v>45702</v>
      </c>
      <c r="F75" s="202" t="s">
        <v>346</v>
      </c>
      <c r="G75" s="203">
        <v>939.44</v>
      </c>
      <c r="H75" s="203">
        <v>169.41</v>
      </c>
      <c r="I75" s="200" t="s">
        <v>121</v>
      </c>
      <c r="J75" s="203">
        <f t="shared" si="8"/>
        <v>770.03000000000009</v>
      </c>
      <c r="K75" s="200" t="s">
        <v>347</v>
      </c>
      <c r="L75" s="200" t="s">
        <v>243</v>
      </c>
      <c r="M75" s="200" t="s">
        <v>481</v>
      </c>
      <c r="N75" s="201">
        <v>45702</v>
      </c>
      <c r="O75" s="202" t="s">
        <v>349</v>
      </c>
      <c r="P75" s="200" t="s">
        <v>350</v>
      </c>
      <c r="Q75" s="200" t="s">
        <v>350</v>
      </c>
      <c r="R75" s="200" t="s">
        <v>168</v>
      </c>
      <c r="S75" s="202" t="s">
        <v>169</v>
      </c>
      <c r="T75" s="200" t="s">
        <v>170</v>
      </c>
      <c r="U75" s="200">
        <v>10202</v>
      </c>
      <c r="V75" s="200">
        <v>10202</v>
      </c>
      <c r="W75" s="200">
        <v>20</v>
      </c>
      <c r="X75" s="200">
        <v>2023</v>
      </c>
      <c r="Y75" s="200">
        <v>305</v>
      </c>
      <c r="Z75" s="200">
        <v>0</v>
      </c>
      <c r="AA75" s="201" t="s">
        <v>130</v>
      </c>
      <c r="AB75" s="200" t="s">
        <v>482</v>
      </c>
      <c r="AC75" s="201">
        <v>45742</v>
      </c>
      <c r="AD75" s="204">
        <v>45732</v>
      </c>
      <c r="AE75" s="204">
        <v>45742</v>
      </c>
      <c r="AF75" s="208">
        <f t="shared" si="9"/>
        <v>10</v>
      </c>
      <c r="AG75" s="206">
        <f t="shared" si="10"/>
        <v>770.03000000000009</v>
      </c>
      <c r="AH75" s="207">
        <f t="shared" si="11"/>
        <v>7700.3000000000011</v>
      </c>
      <c r="AI75" s="208" t="s">
        <v>132</v>
      </c>
    </row>
    <row r="76" spans="1:35" x14ac:dyDescent="0.2">
      <c r="A76" s="200">
        <v>2025</v>
      </c>
      <c r="B76" s="200">
        <v>47</v>
      </c>
      <c r="C76" s="201">
        <v>45735</v>
      </c>
      <c r="D76" s="202" t="s">
        <v>255</v>
      </c>
      <c r="E76" s="201">
        <v>45706</v>
      </c>
      <c r="F76" s="202" t="s">
        <v>483</v>
      </c>
      <c r="G76" s="203">
        <v>8996.5</v>
      </c>
      <c r="H76" s="203">
        <v>1622.32</v>
      </c>
      <c r="I76" s="200" t="s">
        <v>121</v>
      </c>
      <c r="J76" s="203">
        <f t="shared" si="8"/>
        <v>7374.18</v>
      </c>
      <c r="K76" s="200" t="s">
        <v>484</v>
      </c>
      <c r="L76" s="200" t="s">
        <v>243</v>
      </c>
      <c r="M76" s="200" t="s">
        <v>485</v>
      </c>
      <c r="N76" s="201">
        <v>45706</v>
      </c>
      <c r="O76" s="202" t="s">
        <v>416</v>
      </c>
      <c r="P76" s="200" t="s">
        <v>417</v>
      </c>
      <c r="Q76" s="200" t="s">
        <v>417</v>
      </c>
      <c r="R76" s="200" t="s">
        <v>127</v>
      </c>
      <c r="S76" s="202" t="s">
        <v>128</v>
      </c>
      <c r="T76" s="200" t="s">
        <v>129</v>
      </c>
      <c r="U76" s="200">
        <v>20401</v>
      </c>
      <c r="V76" s="200">
        <v>20401</v>
      </c>
      <c r="W76" s="200">
        <v>35</v>
      </c>
      <c r="X76" s="200">
        <v>2023</v>
      </c>
      <c r="Y76" s="200">
        <v>250</v>
      </c>
      <c r="Z76" s="200">
        <v>0</v>
      </c>
      <c r="AA76" s="201" t="s">
        <v>130</v>
      </c>
      <c r="AB76" s="200" t="s">
        <v>324</v>
      </c>
      <c r="AC76" s="201">
        <v>45742</v>
      </c>
      <c r="AD76" s="204">
        <v>45736</v>
      </c>
      <c r="AE76" s="204">
        <v>45742</v>
      </c>
      <c r="AF76" s="208">
        <f t="shared" si="9"/>
        <v>6</v>
      </c>
      <c r="AG76" s="206">
        <f t="shared" si="10"/>
        <v>7374.18</v>
      </c>
      <c r="AH76" s="207">
        <f t="shared" si="11"/>
        <v>44245.08</v>
      </c>
      <c r="AI76" s="208" t="s">
        <v>132</v>
      </c>
    </row>
    <row r="77" spans="1:35" x14ac:dyDescent="0.2">
      <c r="A77" s="200">
        <v>2025</v>
      </c>
      <c r="B77" s="200">
        <v>48</v>
      </c>
      <c r="C77" s="201">
        <v>45735</v>
      </c>
      <c r="D77" s="202" t="s">
        <v>259</v>
      </c>
      <c r="E77" s="201">
        <v>45707</v>
      </c>
      <c r="F77" s="202"/>
      <c r="G77" s="203">
        <v>366</v>
      </c>
      <c r="H77" s="203">
        <v>66</v>
      </c>
      <c r="I77" s="200" t="s">
        <v>121</v>
      </c>
      <c r="J77" s="203">
        <f t="shared" si="8"/>
        <v>300</v>
      </c>
      <c r="K77" s="200" t="s">
        <v>486</v>
      </c>
      <c r="L77" s="200" t="s">
        <v>243</v>
      </c>
      <c r="M77" s="200" t="s">
        <v>487</v>
      </c>
      <c r="N77" s="201">
        <v>45707</v>
      </c>
      <c r="O77" s="202" t="s">
        <v>488</v>
      </c>
      <c r="P77" s="200" t="s">
        <v>489</v>
      </c>
      <c r="Q77" s="200" t="s">
        <v>490</v>
      </c>
      <c r="R77" s="200" t="s">
        <v>127</v>
      </c>
      <c r="S77" s="202" t="s">
        <v>128</v>
      </c>
      <c r="T77" s="200" t="s">
        <v>153</v>
      </c>
      <c r="U77" s="200">
        <v>10402</v>
      </c>
      <c r="V77" s="200">
        <v>10402</v>
      </c>
      <c r="W77" s="200">
        <v>4</v>
      </c>
      <c r="X77" s="200">
        <v>2024</v>
      </c>
      <c r="Y77" s="200">
        <v>97</v>
      </c>
      <c r="Z77" s="200">
        <v>0</v>
      </c>
      <c r="AA77" s="201" t="s">
        <v>130</v>
      </c>
      <c r="AB77" s="200" t="s">
        <v>335</v>
      </c>
      <c r="AC77" s="201">
        <v>45742</v>
      </c>
      <c r="AD77" s="204">
        <v>45737</v>
      </c>
      <c r="AE77" s="204">
        <v>45742</v>
      </c>
      <c r="AF77" s="208">
        <f t="shared" si="9"/>
        <v>5</v>
      </c>
      <c r="AG77" s="206">
        <f t="shared" si="10"/>
        <v>300</v>
      </c>
      <c r="AH77" s="207">
        <f t="shared" si="11"/>
        <v>1500</v>
      </c>
      <c r="AI77" s="208" t="s">
        <v>132</v>
      </c>
    </row>
    <row r="78" spans="1:35" x14ac:dyDescent="0.2">
      <c r="A78" s="200">
        <v>2025</v>
      </c>
      <c r="B78" s="200">
        <v>48</v>
      </c>
      <c r="C78" s="201">
        <v>45735</v>
      </c>
      <c r="D78" s="202" t="s">
        <v>259</v>
      </c>
      <c r="E78" s="201">
        <v>45707</v>
      </c>
      <c r="F78" s="202"/>
      <c r="G78" s="203">
        <v>366</v>
      </c>
      <c r="H78" s="203">
        <v>66</v>
      </c>
      <c r="I78" s="200" t="s">
        <v>121</v>
      </c>
      <c r="J78" s="203">
        <f t="shared" si="8"/>
        <v>300</v>
      </c>
      <c r="K78" s="200" t="s">
        <v>486</v>
      </c>
      <c r="L78" s="200" t="s">
        <v>243</v>
      </c>
      <c r="M78" s="200" t="s">
        <v>487</v>
      </c>
      <c r="N78" s="201">
        <v>45707</v>
      </c>
      <c r="O78" s="202" t="s">
        <v>488</v>
      </c>
      <c r="P78" s="200" t="s">
        <v>489</v>
      </c>
      <c r="Q78" s="200" t="s">
        <v>490</v>
      </c>
      <c r="R78" s="200" t="s">
        <v>127</v>
      </c>
      <c r="S78" s="202" t="s">
        <v>128</v>
      </c>
      <c r="T78" s="200" t="s">
        <v>153</v>
      </c>
      <c r="U78" s="200">
        <v>10402</v>
      </c>
      <c r="V78" s="200">
        <v>10402</v>
      </c>
      <c r="W78" s="200">
        <v>4</v>
      </c>
      <c r="X78" s="200">
        <v>2025</v>
      </c>
      <c r="Y78" s="200">
        <v>97</v>
      </c>
      <c r="Z78" s="200">
        <v>0</v>
      </c>
      <c r="AA78" s="201" t="s">
        <v>130</v>
      </c>
      <c r="AB78" s="200" t="s">
        <v>343</v>
      </c>
      <c r="AC78" s="201">
        <v>45742</v>
      </c>
      <c r="AD78" s="204">
        <v>45737</v>
      </c>
      <c r="AE78" s="204">
        <v>45742</v>
      </c>
      <c r="AF78" s="208">
        <f t="shared" si="9"/>
        <v>5</v>
      </c>
      <c r="AG78" s="206">
        <f t="shared" si="10"/>
        <v>300</v>
      </c>
      <c r="AH78" s="207">
        <f t="shared" si="11"/>
        <v>1500</v>
      </c>
      <c r="AI78" s="208" t="s">
        <v>132</v>
      </c>
    </row>
    <row r="79" spans="1:35" x14ac:dyDescent="0.2">
      <c r="A79" s="200">
        <v>2025</v>
      </c>
      <c r="B79" s="200">
        <v>49</v>
      </c>
      <c r="C79" s="201">
        <v>45735</v>
      </c>
      <c r="D79" s="202" t="s">
        <v>491</v>
      </c>
      <c r="E79" s="201">
        <v>45709</v>
      </c>
      <c r="F79" s="202" t="s">
        <v>492</v>
      </c>
      <c r="G79" s="203">
        <v>261.51</v>
      </c>
      <c r="H79" s="203">
        <v>47.16</v>
      </c>
      <c r="I79" s="200" t="s">
        <v>121</v>
      </c>
      <c r="J79" s="203">
        <f t="shared" si="8"/>
        <v>214.35</v>
      </c>
      <c r="K79" s="200" t="s">
        <v>130</v>
      </c>
      <c r="L79" s="200" t="s">
        <v>243</v>
      </c>
      <c r="M79" s="200" t="s">
        <v>493</v>
      </c>
      <c r="N79" s="201">
        <v>45712</v>
      </c>
      <c r="O79" s="202" t="s">
        <v>275</v>
      </c>
      <c r="P79" s="200" t="s">
        <v>276</v>
      </c>
      <c r="Q79" s="200" t="s">
        <v>277</v>
      </c>
      <c r="R79" s="200" t="s">
        <v>168</v>
      </c>
      <c r="S79" s="202" t="s">
        <v>169</v>
      </c>
      <c r="T79" s="200" t="s">
        <v>494</v>
      </c>
      <c r="U79" s="200">
        <v>10205</v>
      </c>
      <c r="V79" s="200">
        <v>10205</v>
      </c>
      <c r="W79" s="200">
        <v>2</v>
      </c>
      <c r="X79" s="200">
        <v>2025</v>
      </c>
      <c r="Y79" s="200">
        <v>350</v>
      </c>
      <c r="Z79" s="200">
        <v>0</v>
      </c>
      <c r="AA79" s="201" t="s">
        <v>130</v>
      </c>
      <c r="AB79" s="200" t="s">
        <v>331</v>
      </c>
      <c r="AC79" s="201">
        <v>45742</v>
      </c>
      <c r="AD79" s="204">
        <v>45742</v>
      </c>
      <c r="AE79" s="204">
        <v>45742</v>
      </c>
      <c r="AF79" s="208">
        <f t="shared" si="9"/>
        <v>0</v>
      </c>
      <c r="AG79" s="206">
        <f t="shared" si="10"/>
        <v>214.35</v>
      </c>
      <c r="AH79" s="207">
        <f t="shared" si="11"/>
        <v>0</v>
      </c>
      <c r="AI79" s="208" t="s">
        <v>132</v>
      </c>
    </row>
    <row r="80" spans="1:35" x14ac:dyDescent="0.2">
      <c r="A80" s="200">
        <v>2025</v>
      </c>
      <c r="B80" s="200">
        <v>50</v>
      </c>
      <c r="C80" s="201">
        <v>45735</v>
      </c>
      <c r="D80" s="202" t="s">
        <v>495</v>
      </c>
      <c r="E80" s="201">
        <v>45709</v>
      </c>
      <c r="F80" s="202" t="s">
        <v>496</v>
      </c>
      <c r="G80" s="203">
        <v>85.4</v>
      </c>
      <c r="H80" s="203">
        <v>15.4</v>
      </c>
      <c r="I80" s="200" t="s">
        <v>121</v>
      </c>
      <c r="J80" s="203">
        <f t="shared" si="8"/>
        <v>70</v>
      </c>
      <c r="K80" s="200" t="s">
        <v>497</v>
      </c>
      <c r="L80" s="200" t="s">
        <v>243</v>
      </c>
      <c r="M80" s="200" t="s">
        <v>498</v>
      </c>
      <c r="N80" s="201">
        <v>45712</v>
      </c>
      <c r="O80" s="202" t="s">
        <v>410</v>
      </c>
      <c r="P80" s="200" t="s">
        <v>411</v>
      </c>
      <c r="Q80" s="200" t="s">
        <v>412</v>
      </c>
      <c r="R80" s="200" t="s">
        <v>168</v>
      </c>
      <c r="S80" s="202" t="s">
        <v>169</v>
      </c>
      <c r="T80" s="200" t="s">
        <v>170</v>
      </c>
      <c r="U80" s="200">
        <v>10202</v>
      </c>
      <c r="V80" s="200">
        <v>10202</v>
      </c>
      <c r="W80" s="200">
        <v>9</v>
      </c>
      <c r="X80" s="200">
        <v>2025</v>
      </c>
      <c r="Y80" s="200">
        <v>20</v>
      </c>
      <c r="Z80" s="200">
        <v>0</v>
      </c>
      <c r="AA80" s="201" t="s">
        <v>130</v>
      </c>
      <c r="AB80" s="200" t="s">
        <v>499</v>
      </c>
      <c r="AC80" s="201">
        <v>45742</v>
      </c>
      <c r="AD80" s="204">
        <v>45742</v>
      </c>
      <c r="AE80" s="204">
        <v>45742</v>
      </c>
      <c r="AF80" s="208">
        <f t="shared" si="9"/>
        <v>0</v>
      </c>
      <c r="AG80" s="206">
        <f t="shared" si="10"/>
        <v>70</v>
      </c>
      <c r="AH80" s="207">
        <f t="shared" si="11"/>
        <v>0</v>
      </c>
      <c r="AI80" s="208" t="s">
        <v>132</v>
      </c>
    </row>
    <row r="81" spans="1:35" x14ac:dyDescent="0.2">
      <c r="A81" s="200">
        <v>2025</v>
      </c>
      <c r="B81" s="200">
        <v>51</v>
      </c>
      <c r="C81" s="201">
        <v>45735</v>
      </c>
      <c r="D81" s="202" t="s">
        <v>500</v>
      </c>
      <c r="E81" s="201">
        <v>45716</v>
      </c>
      <c r="F81" s="202" t="s">
        <v>247</v>
      </c>
      <c r="G81" s="203">
        <v>119.58</v>
      </c>
      <c r="H81" s="203">
        <v>22.65</v>
      </c>
      <c r="I81" s="200" t="s">
        <v>121</v>
      </c>
      <c r="J81" s="203">
        <f t="shared" si="8"/>
        <v>96.93</v>
      </c>
      <c r="K81" s="200" t="s">
        <v>248</v>
      </c>
      <c r="L81" s="200" t="s">
        <v>243</v>
      </c>
      <c r="M81" s="200" t="s">
        <v>501</v>
      </c>
      <c r="N81" s="201">
        <v>45718</v>
      </c>
      <c r="O81" s="202" t="s">
        <v>250</v>
      </c>
      <c r="P81" s="200" t="s">
        <v>251</v>
      </c>
      <c r="Q81" s="200"/>
      <c r="R81" s="200" t="s">
        <v>168</v>
      </c>
      <c r="S81" s="202" t="s">
        <v>169</v>
      </c>
      <c r="T81" s="200" t="s">
        <v>170</v>
      </c>
      <c r="U81" s="200">
        <v>10202</v>
      </c>
      <c r="V81" s="200">
        <v>10202</v>
      </c>
      <c r="W81" s="200">
        <v>29</v>
      </c>
      <c r="X81" s="200">
        <v>2024</v>
      </c>
      <c r="Y81" s="200">
        <v>368</v>
      </c>
      <c r="Z81" s="200">
        <v>0</v>
      </c>
      <c r="AA81" s="201" t="s">
        <v>130</v>
      </c>
      <c r="AB81" s="200" t="s">
        <v>502</v>
      </c>
      <c r="AC81" s="201">
        <v>45742</v>
      </c>
      <c r="AD81" s="204">
        <v>45748</v>
      </c>
      <c r="AE81" s="204">
        <v>45742</v>
      </c>
      <c r="AF81" s="208">
        <f t="shared" si="9"/>
        <v>-6</v>
      </c>
      <c r="AG81" s="206">
        <f t="shared" si="10"/>
        <v>96.93</v>
      </c>
      <c r="AH81" s="207">
        <f t="shared" si="11"/>
        <v>-581.58000000000004</v>
      </c>
      <c r="AI81" s="208" t="s">
        <v>132</v>
      </c>
    </row>
    <row r="82" spans="1:35" x14ac:dyDescent="0.2">
      <c r="A82" s="200">
        <v>2025</v>
      </c>
      <c r="B82" s="200">
        <v>52</v>
      </c>
      <c r="C82" s="201">
        <v>45735</v>
      </c>
      <c r="D82" s="202" t="s">
        <v>503</v>
      </c>
      <c r="E82" s="201">
        <v>45716</v>
      </c>
      <c r="F82" s="202" t="s">
        <v>504</v>
      </c>
      <c r="G82" s="203">
        <v>1175.25</v>
      </c>
      <c r="H82" s="203">
        <v>211.93</v>
      </c>
      <c r="I82" s="200" t="s">
        <v>121</v>
      </c>
      <c r="J82" s="203">
        <f t="shared" si="8"/>
        <v>963.31999999999994</v>
      </c>
      <c r="K82" s="200" t="s">
        <v>505</v>
      </c>
      <c r="L82" s="200" t="s">
        <v>243</v>
      </c>
      <c r="M82" s="200" t="s">
        <v>506</v>
      </c>
      <c r="N82" s="201">
        <v>45721</v>
      </c>
      <c r="O82" s="202" t="s">
        <v>507</v>
      </c>
      <c r="P82" s="200" t="s">
        <v>508</v>
      </c>
      <c r="Q82" s="200" t="s">
        <v>508</v>
      </c>
      <c r="R82" s="200" t="s">
        <v>127</v>
      </c>
      <c r="S82" s="202" t="s">
        <v>128</v>
      </c>
      <c r="T82" s="200" t="s">
        <v>129</v>
      </c>
      <c r="U82" s="200">
        <v>20401</v>
      </c>
      <c r="V82" s="200">
        <v>20401</v>
      </c>
      <c r="W82" s="200">
        <v>50</v>
      </c>
      <c r="X82" s="200">
        <v>2024</v>
      </c>
      <c r="Y82" s="200">
        <v>273</v>
      </c>
      <c r="Z82" s="200">
        <v>0</v>
      </c>
      <c r="AA82" s="201" t="s">
        <v>130</v>
      </c>
      <c r="AB82" s="200" t="s">
        <v>509</v>
      </c>
      <c r="AC82" s="201">
        <v>45742</v>
      </c>
      <c r="AD82" s="204">
        <v>45751</v>
      </c>
      <c r="AE82" s="204">
        <v>45742</v>
      </c>
      <c r="AF82" s="208">
        <f t="shared" si="9"/>
        <v>-9</v>
      </c>
      <c r="AG82" s="206">
        <f t="shared" si="10"/>
        <v>963.31999999999994</v>
      </c>
      <c r="AH82" s="207">
        <f t="shared" si="11"/>
        <v>-8669.8799999999992</v>
      </c>
      <c r="AI82" s="208" t="s">
        <v>132</v>
      </c>
    </row>
    <row r="83" spans="1:35" x14ac:dyDescent="0.2">
      <c r="A83" s="200">
        <v>2025</v>
      </c>
      <c r="B83" s="200">
        <v>53</v>
      </c>
      <c r="C83" s="201">
        <v>45735</v>
      </c>
      <c r="D83" s="202" t="s">
        <v>510</v>
      </c>
      <c r="E83" s="201">
        <v>45721</v>
      </c>
      <c r="F83" s="202" t="s">
        <v>322</v>
      </c>
      <c r="G83" s="203">
        <v>12.17</v>
      </c>
      <c r="H83" s="203">
        <v>0</v>
      </c>
      <c r="I83" s="200" t="s">
        <v>132</v>
      </c>
      <c r="J83" s="203">
        <f t="shared" si="8"/>
        <v>12.17</v>
      </c>
      <c r="K83" s="200" t="s">
        <v>323</v>
      </c>
      <c r="L83" s="200" t="s">
        <v>243</v>
      </c>
      <c r="M83" s="200" t="s">
        <v>511</v>
      </c>
      <c r="N83" s="201">
        <v>45721</v>
      </c>
      <c r="O83" s="202" t="s">
        <v>325</v>
      </c>
      <c r="P83" s="200" t="s">
        <v>326</v>
      </c>
      <c r="Q83" s="200" t="s">
        <v>327</v>
      </c>
      <c r="R83" s="200" t="s">
        <v>168</v>
      </c>
      <c r="S83" s="202" t="s">
        <v>169</v>
      </c>
      <c r="T83" s="200" t="s">
        <v>170</v>
      </c>
      <c r="U83" s="200">
        <v>10202</v>
      </c>
      <c r="V83" s="200">
        <v>10202</v>
      </c>
      <c r="W83" s="200">
        <v>2</v>
      </c>
      <c r="X83" s="200">
        <v>2025</v>
      </c>
      <c r="Y83" s="200">
        <v>339</v>
      </c>
      <c r="Z83" s="200">
        <v>0</v>
      </c>
      <c r="AA83" s="201" t="s">
        <v>130</v>
      </c>
      <c r="AB83" s="200" t="s">
        <v>512</v>
      </c>
      <c r="AC83" s="201">
        <v>45742</v>
      </c>
      <c r="AD83" s="204">
        <v>45751</v>
      </c>
      <c r="AE83" s="204">
        <v>45742</v>
      </c>
      <c r="AF83" s="208">
        <f t="shared" si="9"/>
        <v>-9</v>
      </c>
      <c r="AG83" s="206">
        <f t="shared" si="10"/>
        <v>12.17</v>
      </c>
      <c r="AH83" s="207">
        <f t="shared" si="11"/>
        <v>-109.53</v>
      </c>
      <c r="AI83" s="208" t="s">
        <v>132</v>
      </c>
    </row>
    <row r="84" spans="1:35" x14ac:dyDescent="0.2">
      <c r="A84" s="200">
        <v>2025</v>
      </c>
      <c r="B84" s="200">
        <v>54</v>
      </c>
      <c r="C84" s="201">
        <v>45735</v>
      </c>
      <c r="D84" s="202" t="s">
        <v>513</v>
      </c>
      <c r="E84" s="201">
        <v>45723</v>
      </c>
      <c r="F84" s="202" t="s">
        <v>514</v>
      </c>
      <c r="G84" s="203">
        <v>511.59</v>
      </c>
      <c r="H84" s="203">
        <v>92.25</v>
      </c>
      <c r="I84" s="200" t="s">
        <v>121</v>
      </c>
      <c r="J84" s="203">
        <f t="shared" si="8"/>
        <v>419.34</v>
      </c>
      <c r="K84" s="200" t="s">
        <v>442</v>
      </c>
      <c r="L84" s="200" t="s">
        <v>243</v>
      </c>
      <c r="M84" s="200" t="s">
        <v>515</v>
      </c>
      <c r="N84" s="201">
        <v>45729</v>
      </c>
      <c r="O84" s="202" t="s">
        <v>284</v>
      </c>
      <c r="P84" s="200" t="s">
        <v>285</v>
      </c>
      <c r="Q84" s="200" t="s">
        <v>285</v>
      </c>
      <c r="R84" s="200" t="s">
        <v>168</v>
      </c>
      <c r="S84" s="202" t="s">
        <v>169</v>
      </c>
      <c r="T84" s="200" t="s">
        <v>170</v>
      </c>
      <c r="U84" s="200">
        <v>10202</v>
      </c>
      <c r="V84" s="200">
        <v>10202</v>
      </c>
      <c r="W84" s="200">
        <v>29</v>
      </c>
      <c r="X84" s="200">
        <v>2025</v>
      </c>
      <c r="Y84" s="200">
        <v>293</v>
      </c>
      <c r="Z84" s="200">
        <v>0</v>
      </c>
      <c r="AA84" s="201" t="s">
        <v>130</v>
      </c>
      <c r="AB84" s="200" t="s">
        <v>516</v>
      </c>
      <c r="AC84" s="201">
        <v>45742</v>
      </c>
      <c r="AD84" s="204">
        <v>45759</v>
      </c>
      <c r="AE84" s="204">
        <v>45742</v>
      </c>
      <c r="AF84" s="208">
        <f t="shared" si="9"/>
        <v>-17</v>
      </c>
      <c r="AG84" s="206">
        <f t="shared" si="10"/>
        <v>419.34</v>
      </c>
      <c r="AH84" s="207">
        <f t="shared" si="11"/>
        <v>-7128.78</v>
      </c>
      <c r="AI84" s="208" t="s">
        <v>132</v>
      </c>
    </row>
    <row r="85" spans="1:35" x14ac:dyDescent="0.2">
      <c r="A85" s="200">
        <v>2025</v>
      </c>
      <c r="B85" s="200">
        <v>55</v>
      </c>
      <c r="C85" s="201">
        <v>45735</v>
      </c>
      <c r="D85" s="202" t="s">
        <v>517</v>
      </c>
      <c r="E85" s="201">
        <v>45723</v>
      </c>
      <c r="F85" s="202" t="s">
        <v>441</v>
      </c>
      <c r="G85" s="203">
        <v>363.32</v>
      </c>
      <c r="H85" s="203">
        <v>65.52</v>
      </c>
      <c r="I85" s="200" t="s">
        <v>121</v>
      </c>
      <c r="J85" s="203">
        <f t="shared" si="8"/>
        <v>297.8</v>
      </c>
      <c r="K85" s="200" t="s">
        <v>289</v>
      </c>
      <c r="L85" s="200" t="s">
        <v>243</v>
      </c>
      <c r="M85" s="200" t="s">
        <v>518</v>
      </c>
      <c r="N85" s="201">
        <v>45729</v>
      </c>
      <c r="O85" s="202" t="s">
        <v>284</v>
      </c>
      <c r="P85" s="200" t="s">
        <v>285</v>
      </c>
      <c r="Q85" s="200" t="s">
        <v>285</v>
      </c>
      <c r="R85" s="200" t="s">
        <v>168</v>
      </c>
      <c r="S85" s="202" t="s">
        <v>169</v>
      </c>
      <c r="T85" s="200" t="s">
        <v>170</v>
      </c>
      <c r="U85" s="200">
        <v>10202</v>
      </c>
      <c r="V85" s="200">
        <v>10202</v>
      </c>
      <c r="W85" s="200">
        <v>29</v>
      </c>
      <c r="X85" s="200">
        <v>2025</v>
      </c>
      <c r="Y85" s="200">
        <v>317</v>
      </c>
      <c r="Z85" s="200">
        <v>0</v>
      </c>
      <c r="AA85" s="201" t="s">
        <v>130</v>
      </c>
      <c r="AB85" s="200" t="s">
        <v>519</v>
      </c>
      <c r="AC85" s="201">
        <v>45742</v>
      </c>
      <c r="AD85" s="204">
        <v>45759</v>
      </c>
      <c r="AE85" s="204">
        <v>45742</v>
      </c>
      <c r="AF85" s="208">
        <f t="shared" si="9"/>
        <v>-17</v>
      </c>
      <c r="AG85" s="206">
        <f t="shared" si="10"/>
        <v>297.8</v>
      </c>
      <c r="AH85" s="207">
        <f t="shared" si="11"/>
        <v>-5062.6000000000004</v>
      </c>
      <c r="AI85" s="208" t="s">
        <v>132</v>
      </c>
    </row>
    <row r="86" spans="1:35" x14ac:dyDescent="0.2">
      <c r="A86" s="200">
        <v>2025</v>
      </c>
      <c r="B86" s="200">
        <v>56</v>
      </c>
      <c r="C86" s="201">
        <v>45735</v>
      </c>
      <c r="D86" s="202" t="s">
        <v>520</v>
      </c>
      <c r="E86" s="201">
        <v>45726</v>
      </c>
      <c r="F86" s="202" t="s">
        <v>317</v>
      </c>
      <c r="G86" s="203">
        <v>686.52</v>
      </c>
      <c r="H86" s="203">
        <v>123.8</v>
      </c>
      <c r="I86" s="200" t="s">
        <v>121</v>
      </c>
      <c r="J86" s="203">
        <f t="shared" si="8"/>
        <v>562.72</v>
      </c>
      <c r="K86" s="200" t="s">
        <v>318</v>
      </c>
      <c r="L86" s="200" t="s">
        <v>243</v>
      </c>
      <c r="M86" s="200" t="s">
        <v>521</v>
      </c>
      <c r="N86" s="201">
        <v>45731</v>
      </c>
      <c r="O86" s="202" t="s">
        <v>176</v>
      </c>
      <c r="P86" s="200" t="s">
        <v>177</v>
      </c>
      <c r="Q86" s="200" t="s">
        <v>177</v>
      </c>
      <c r="R86" s="200" t="s">
        <v>168</v>
      </c>
      <c r="S86" s="202" t="s">
        <v>169</v>
      </c>
      <c r="T86" s="200" t="s">
        <v>170</v>
      </c>
      <c r="U86" s="200">
        <v>10202</v>
      </c>
      <c r="V86" s="200">
        <v>10202</v>
      </c>
      <c r="W86" s="200">
        <v>16</v>
      </c>
      <c r="X86" s="200">
        <v>2024</v>
      </c>
      <c r="Y86" s="200">
        <v>270</v>
      </c>
      <c r="Z86" s="200">
        <v>0</v>
      </c>
      <c r="AA86" s="201" t="s">
        <v>130</v>
      </c>
      <c r="AB86" s="200" t="s">
        <v>469</v>
      </c>
      <c r="AC86" s="201">
        <v>45742</v>
      </c>
      <c r="AD86" s="204">
        <v>45761</v>
      </c>
      <c r="AE86" s="204">
        <v>45742</v>
      </c>
      <c r="AF86" s="208">
        <f t="shared" si="9"/>
        <v>-19</v>
      </c>
      <c r="AG86" s="206">
        <f t="shared" si="10"/>
        <v>562.72</v>
      </c>
      <c r="AH86" s="207">
        <f t="shared" si="11"/>
        <v>-10691.68</v>
      </c>
      <c r="AI86" s="208" t="s">
        <v>132</v>
      </c>
    </row>
    <row r="87" spans="1:35" x14ac:dyDescent="0.2">
      <c r="A87" s="200">
        <v>2025</v>
      </c>
      <c r="B87" s="200">
        <v>56</v>
      </c>
      <c r="C87" s="201">
        <v>45735</v>
      </c>
      <c r="D87" s="202" t="s">
        <v>520</v>
      </c>
      <c r="E87" s="201">
        <v>45726</v>
      </c>
      <c r="F87" s="202" t="s">
        <v>317</v>
      </c>
      <c r="G87" s="203">
        <v>2400.08</v>
      </c>
      <c r="H87" s="203">
        <v>432.8</v>
      </c>
      <c r="I87" s="200" t="s">
        <v>121</v>
      </c>
      <c r="J87" s="203">
        <f t="shared" si="8"/>
        <v>1967.28</v>
      </c>
      <c r="K87" s="200" t="s">
        <v>318</v>
      </c>
      <c r="L87" s="200" t="s">
        <v>243</v>
      </c>
      <c r="M87" s="200" t="s">
        <v>521</v>
      </c>
      <c r="N87" s="201">
        <v>45731</v>
      </c>
      <c r="O87" s="202" t="s">
        <v>176</v>
      </c>
      <c r="P87" s="200" t="s">
        <v>177</v>
      </c>
      <c r="Q87" s="200" t="s">
        <v>177</v>
      </c>
      <c r="R87" s="200" t="s">
        <v>168</v>
      </c>
      <c r="S87" s="202" t="s">
        <v>169</v>
      </c>
      <c r="T87" s="200" t="s">
        <v>170</v>
      </c>
      <c r="U87" s="200">
        <v>10202</v>
      </c>
      <c r="V87" s="200">
        <v>10202</v>
      </c>
      <c r="W87" s="200">
        <v>16</v>
      </c>
      <c r="X87" s="200">
        <v>2025</v>
      </c>
      <c r="Y87" s="200">
        <v>270</v>
      </c>
      <c r="Z87" s="200">
        <v>0</v>
      </c>
      <c r="AA87" s="201" t="s">
        <v>130</v>
      </c>
      <c r="AB87" s="200" t="s">
        <v>522</v>
      </c>
      <c r="AC87" s="201">
        <v>45742</v>
      </c>
      <c r="AD87" s="204">
        <v>45761</v>
      </c>
      <c r="AE87" s="204">
        <v>45742</v>
      </c>
      <c r="AF87" s="208">
        <f t="shared" si="9"/>
        <v>-19</v>
      </c>
      <c r="AG87" s="206">
        <f t="shared" si="10"/>
        <v>1967.28</v>
      </c>
      <c r="AH87" s="207">
        <f t="shared" si="11"/>
        <v>-37378.32</v>
      </c>
      <c r="AI87" s="208" t="s">
        <v>132</v>
      </c>
    </row>
    <row r="88" spans="1:35" x14ac:dyDescent="0.2">
      <c r="A88" s="200">
        <v>2025</v>
      </c>
      <c r="B88" s="200">
        <v>57</v>
      </c>
      <c r="C88" s="201">
        <v>45735</v>
      </c>
      <c r="D88" s="202" t="s">
        <v>523</v>
      </c>
      <c r="E88" s="201">
        <v>45730</v>
      </c>
      <c r="F88" s="202"/>
      <c r="G88" s="203">
        <v>5278.46</v>
      </c>
      <c r="H88" s="203">
        <v>951.85</v>
      </c>
      <c r="I88" s="200" t="s">
        <v>121</v>
      </c>
      <c r="J88" s="203">
        <f t="shared" si="8"/>
        <v>4326.6099999999997</v>
      </c>
      <c r="K88" s="200" t="s">
        <v>524</v>
      </c>
      <c r="L88" s="200" t="s">
        <v>243</v>
      </c>
      <c r="M88" s="200" t="s">
        <v>525</v>
      </c>
      <c r="N88" s="201">
        <v>45733</v>
      </c>
      <c r="O88" s="202" t="s">
        <v>416</v>
      </c>
      <c r="P88" s="200" t="s">
        <v>417</v>
      </c>
      <c r="Q88" s="200" t="s">
        <v>417</v>
      </c>
      <c r="R88" s="200" t="s">
        <v>127</v>
      </c>
      <c r="S88" s="202" t="s">
        <v>128</v>
      </c>
      <c r="T88" s="200" t="s">
        <v>129</v>
      </c>
      <c r="U88" s="200">
        <v>20401</v>
      </c>
      <c r="V88" s="200">
        <v>20401</v>
      </c>
      <c r="W88" s="200">
        <v>50</v>
      </c>
      <c r="X88" s="200">
        <v>2024</v>
      </c>
      <c r="Y88" s="200">
        <v>243</v>
      </c>
      <c r="Z88" s="200">
        <v>0</v>
      </c>
      <c r="AA88" s="201" t="s">
        <v>130</v>
      </c>
      <c r="AB88" s="200" t="s">
        <v>526</v>
      </c>
      <c r="AC88" s="201">
        <v>45742</v>
      </c>
      <c r="AD88" s="204">
        <v>45763</v>
      </c>
      <c r="AE88" s="204">
        <v>45742</v>
      </c>
      <c r="AF88" s="208">
        <f t="shared" si="9"/>
        <v>-21</v>
      </c>
      <c r="AG88" s="206">
        <f t="shared" si="10"/>
        <v>4326.6099999999997</v>
      </c>
      <c r="AH88" s="207">
        <f t="shared" si="11"/>
        <v>-90858.81</v>
      </c>
      <c r="AI88" s="208" t="s">
        <v>132</v>
      </c>
    </row>
    <row r="89" spans="1:35" x14ac:dyDescent="0.2">
      <c r="A89" s="200">
        <v>2025</v>
      </c>
      <c r="B89" s="200">
        <v>57</v>
      </c>
      <c r="C89" s="201">
        <v>45735</v>
      </c>
      <c r="D89" s="202" t="s">
        <v>523</v>
      </c>
      <c r="E89" s="201">
        <v>45730</v>
      </c>
      <c r="F89" s="202"/>
      <c r="G89" s="203">
        <v>6185.42</v>
      </c>
      <c r="H89" s="203">
        <v>1115.4100000000001</v>
      </c>
      <c r="I89" s="200" t="s">
        <v>121</v>
      </c>
      <c r="J89" s="203">
        <f t="shared" si="8"/>
        <v>5070.01</v>
      </c>
      <c r="K89" s="200" t="s">
        <v>524</v>
      </c>
      <c r="L89" s="200" t="s">
        <v>243</v>
      </c>
      <c r="M89" s="200" t="s">
        <v>525</v>
      </c>
      <c r="N89" s="201">
        <v>45733</v>
      </c>
      <c r="O89" s="202" t="s">
        <v>416</v>
      </c>
      <c r="P89" s="200" t="s">
        <v>417</v>
      </c>
      <c r="Q89" s="200" t="s">
        <v>417</v>
      </c>
      <c r="R89" s="200" t="s">
        <v>127</v>
      </c>
      <c r="S89" s="202" t="s">
        <v>128</v>
      </c>
      <c r="T89" s="200" t="s">
        <v>129</v>
      </c>
      <c r="U89" s="200">
        <v>20401</v>
      </c>
      <c r="V89" s="200">
        <v>20401</v>
      </c>
      <c r="W89" s="200">
        <v>30</v>
      </c>
      <c r="X89" s="200">
        <v>2024</v>
      </c>
      <c r="Y89" s="200">
        <v>244</v>
      </c>
      <c r="Z89" s="200">
        <v>0</v>
      </c>
      <c r="AA89" s="201" t="s">
        <v>130</v>
      </c>
      <c r="AB89" s="200" t="s">
        <v>527</v>
      </c>
      <c r="AC89" s="201">
        <v>45742</v>
      </c>
      <c r="AD89" s="204">
        <v>45763</v>
      </c>
      <c r="AE89" s="204">
        <v>45742</v>
      </c>
      <c r="AF89" s="208">
        <f t="shared" si="9"/>
        <v>-21</v>
      </c>
      <c r="AG89" s="206">
        <f t="shared" si="10"/>
        <v>5070.01</v>
      </c>
      <c r="AH89" s="207">
        <f t="shared" si="11"/>
        <v>-106470.21</v>
      </c>
      <c r="AI89" s="208" t="s">
        <v>132</v>
      </c>
    </row>
    <row r="90" spans="1:35" x14ac:dyDescent="0.2">
      <c r="A90" s="200">
        <v>2025</v>
      </c>
      <c r="B90" s="200">
        <v>58</v>
      </c>
      <c r="C90" s="201">
        <v>45735</v>
      </c>
      <c r="D90" s="202" t="s">
        <v>528</v>
      </c>
      <c r="E90" s="201">
        <v>45730</v>
      </c>
      <c r="F90" s="202" t="s">
        <v>346</v>
      </c>
      <c r="G90" s="203">
        <v>270.58</v>
      </c>
      <c r="H90" s="203">
        <v>48.79</v>
      </c>
      <c r="I90" s="200" t="s">
        <v>121</v>
      </c>
      <c r="J90" s="203">
        <f t="shared" si="8"/>
        <v>221.79</v>
      </c>
      <c r="K90" s="200" t="s">
        <v>347</v>
      </c>
      <c r="L90" s="200" t="s">
        <v>243</v>
      </c>
      <c r="M90" s="200" t="s">
        <v>529</v>
      </c>
      <c r="N90" s="201">
        <v>45731</v>
      </c>
      <c r="O90" s="202" t="s">
        <v>349</v>
      </c>
      <c r="P90" s="200" t="s">
        <v>350</v>
      </c>
      <c r="Q90" s="200" t="s">
        <v>350</v>
      </c>
      <c r="R90" s="200" t="s">
        <v>168</v>
      </c>
      <c r="S90" s="202" t="s">
        <v>169</v>
      </c>
      <c r="T90" s="200" t="s">
        <v>170</v>
      </c>
      <c r="U90" s="200">
        <v>10202</v>
      </c>
      <c r="V90" s="200">
        <v>10202</v>
      </c>
      <c r="W90" s="200">
        <v>20</v>
      </c>
      <c r="X90" s="200">
        <v>2023</v>
      </c>
      <c r="Y90" s="200">
        <v>305</v>
      </c>
      <c r="Z90" s="200">
        <v>0</v>
      </c>
      <c r="AA90" s="201" t="s">
        <v>130</v>
      </c>
      <c r="AB90" s="200" t="s">
        <v>482</v>
      </c>
      <c r="AC90" s="201">
        <v>45742</v>
      </c>
      <c r="AD90" s="204">
        <v>45761</v>
      </c>
      <c r="AE90" s="204">
        <v>45742</v>
      </c>
      <c r="AF90" s="208">
        <f t="shared" si="9"/>
        <v>-19</v>
      </c>
      <c r="AG90" s="206">
        <f t="shared" si="10"/>
        <v>221.79</v>
      </c>
      <c r="AH90" s="207">
        <f t="shared" si="11"/>
        <v>-4214.01</v>
      </c>
      <c r="AI90" s="208" t="s">
        <v>132</v>
      </c>
    </row>
    <row r="91" spans="1:35" x14ac:dyDescent="0.2">
      <c r="A91" s="200">
        <v>2025</v>
      </c>
      <c r="B91" s="200">
        <v>58</v>
      </c>
      <c r="C91" s="201">
        <v>45735</v>
      </c>
      <c r="D91" s="202" t="s">
        <v>528</v>
      </c>
      <c r="E91" s="201">
        <v>45730</v>
      </c>
      <c r="F91" s="202" t="s">
        <v>346</v>
      </c>
      <c r="G91" s="203">
        <v>502.5</v>
      </c>
      <c r="H91" s="203">
        <v>90.62</v>
      </c>
      <c r="I91" s="200" t="s">
        <v>121</v>
      </c>
      <c r="J91" s="203">
        <f t="shared" si="8"/>
        <v>411.88</v>
      </c>
      <c r="K91" s="200" t="s">
        <v>347</v>
      </c>
      <c r="L91" s="200" t="s">
        <v>243</v>
      </c>
      <c r="M91" s="200" t="s">
        <v>529</v>
      </c>
      <c r="N91" s="201">
        <v>45731</v>
      </c>
      <c r="O91" s="202" t="s">
        <v>349</v>
      </c>
      <c r="P91" s="200" t="s">
        <v>350</v>
      </c>
      <c r="Q91" s="200" t="s">
        <v>350</v>
      </c>
      <c r="R91" s="200" t="s">
        <v>168</v>
      </c>
      <c r="S91" s="202" t="s">
        <v>169</v>
      </c>
      <c r="T91" s="200" t="s">
        <v>170</v>
      </c>
      <c r="U91" s="200">
        <v>10202</v>
      </c>
      <c r="V91" s="200">
        <v>10202</v>
      </c>
      <c r="W91" s="200">
        <v>20</v>
      </c>
      <c r="X91" s="200">
        <v>2025</v>
      </c>
      <c r="Y91" s="200">
        <v>296</v>
      </c>
      <c r="Z91" s="200">
        <v>0</v>
      </c>
      <c r="AA91" s="201" t="s">
        <v>130</v>
      </c>
      <c r="AB91" s="200" t="s">
        <v>530</v>
      </c>
      <c r="AC91" s="201">
        <v>45742</v>
      </c>
      <c r="AD91" s="204">
        <v>45761</v>
      </c>
      <c r="AE91" s="204">
        <v>45742</v>
      </c>
      <c r="AF91" s="208">
        <f t="shared" si="9"/>
        <v>-19</v>
      </c>
      <c r="AG91" s="206">
        <f t="shared" si="10"/>
        <v>411.88</v>
      </c>
      <c r="AH91" s="207">
        <f t="shared" si="11"/>
        <v>-7825.72</v>
      </c>
      <c r="AI91" s="208" t="s">
        <v>132</v>
      </c>
    </row>
    <row r="92" spans="1:35" x14ac:dyDescent="0.2">
      <c r="A92" s="200">
        <v>2025</v>
      </c>
      <c r="B92" s="200">
        <v>59</v>
      </c>
      <c r="C92" s="201">
        <v>45735</v>
      </c>
      <c r="D92" s="202" t="s">
        <v>531</v>
      </c>
      <c r="E92" s="201">
        <v>45730</v>
      </c>
      <c r="F92" s="202" t="s">
        <v>346</v>
      </c>
      <c r="G92" s="203">
        <v>594.25</v>
      </c>
      <c r="H92" s="203">
        <v>107.16</v>
      </c>
      <c r="I92" s="200" t="s">
        <v>121</v>
      </c>
      <c r="J92" s="203">
        <f t="shared" si="8"/>
        <v>487.09000000000003</v>
      </c>
      <c r="K92" s="200" t="s">
        <v>347</v>
      </c>
      <c r="L92" s="200" t="s">
        <v>243</v>
      </c>
      <c r="M92" s="200" t="s">
        <v>532</v>
      </c>
      <c r="N92" s="201">
        <v>45730</v>
      </c>
      <c r="O92" s="202" t="s">
        <v>349</v>
      </c>
      <c r="P92" s="200" t="s">
        <v>350</v>
      </c>
      <c r="Q92" s="200" t="s">
        <v>350</v>
      </c>
      <c r="R92" s="200" t="s">
        <v>168</v>
      </c>
      <c r="S92" s="202" t="s">
        <v>169</v>
      </c>
      <c r="T92" s="200" t="s">
        <v>170</v>
      </c>
      <c r="U92" s="200">
        <v>10202</v>
      </c>
      <c r="V92" s="200">
        <v>10202</v>
      </c>
      <c r="W92" s="200">
        <v>29</v>
      </c>
      <c r="X92" s="200">
        <v>2023</v>
      </c>
      <c r="Y92" s="200">
        <v>188</v>
      </c>
      <c r="Z92" s="200">
        <v>0</v>
      </c>
      <c r="AA92" s="201" t="s">
        <v>130</v>
      </c>
      <c r="AB92" s="200" t="s">
        <v>479</v>
      </c>
      <c r="AC92" s="201">
        <v>45742</v>
      </c>
      <c r="AD92" s="204">
        <v>45760</v>
      </c>
      <c r="AE92" s="204">
        <v>45742</v>
      </c>
      <c r="AF92" s="208">
        <f t="shared" si="9"/>
        <v>-18</v>
      </c>
      <c r="AG92" s="206">
        <f t="shared" si="10"/>
        <v>487.09000000000003</v>
      </c>
      <c r="AH92" s="207">
        <f t="shared" si="11"/>
        <v>-8767.6200000000008</v>
      </c>
      <c r="AI92" s="208" t="s">
        <v>132</v>
      </c>
    </row>
    <row r="93" spans="1:35" x14ac:dyDescent="0.2">
      <c r="A93" s="200">
        <v>2025</v>
      </c>
      <c r="B93" s="200">
        <v>60</v>
      </c>
      <c r="C93" s="201">
        <v>45737</v>
      </c>
      <c r="D93" s="202" t="s">
        <v>533</v>
      </c>
      <c r="E93" s="201">
        <v>45714</v>
      </c>
      <c r="F93" s="202" t="s">
        <v>534</v>
      </c>
      <c r="G93" s="203">
        <v>183</v>
      </c>
      <c r="H93" s="203">
        <v>16.64</v>
      </c>
      <c r="I93" s="200" t="s">
        <v>121</v>
      </c>
      <c r="J93" s="203">
        <f t="shared" si="8"/>
        <v>166.36</v>
      </c>
      <c r="K93" s="200" t="s">
        <v>130</v>
      </c>
      <c r="L93" s="200" t="s">
        <v>243</v>
      </c>
      <c r="M93" s="200" t="s">
        <v>535</v>
      </c>
      <c r="N93" s="201">
        <v>45714</v>
      </c>
      <c r="O93" s="202" t="s">
        <v>536</v>
      </c>
      <c r="P93" s="200" t="s">
        <v>537</v>
      </c>
      <c r="Q93" s="200" t="s">
        <v>538</v>
      </c>
      <c r="R93" s="200" t="s">
        <v>168</v>
      </c>
      <c r="S93" s="202" t="s">
        <v>169</v>
      </c>
      <c r="T93" s="200" t="s">
        <v>183</v>
      </c>
      <c r="U93" s="200">
        <v>10203</v>
      </c>
      <c r="V93" s="200">
        <v>10203</v>
      </c>
      <c r="W93" s="200">
        <v>7</v>
      </c>
      <c r="X93" s="200">
        <v>2025</v>
      </c>
      <c r="Y93" s="200">
        <v>88</v>
      </c>
      <c r="Z93" s="200">
        <v>0</v>
      </c>
      <c r="AA93" s="201" t="s">
        <v>130</v>
      </c>
      <c r="AB93" s="200" t="s">
        <v>539</v>
      </c>
      <c r="AC93" s="201">
        <v>45742</v>
      </c>
      <c r="AD93" s="204">
        <v>45744</v>
      </c>
      <c r="AE93" s="204">
        <v>45742</v>
      </c>
      <c r="AF93" s="208">
        <f t="shared" si="9"/>
        <v>-2</v>
      </c>
      <c r="AG93" s="206">
        <f t="shared" si="10"/>
        <v>166.36</v>
      </c>
      <c r="AH93" s="207">
        <f t="shared" si="11"/>
        <v>-332.72</v>
      </c>
      <c r="AI93" s="208" t="s">
        <v>132</v>
      </c>
    </row>
    <row r="94" spans="1:35" x14ac:dyDescent="0.2">
      <c r="C94" s="104"/>
      <c r="D94" s="104"/>
      <c r="E94" s="104"/>
      <c r="F94" s="104"/>
      <c r="G94" s="104"/>
      <c r="H94" s="104"/>
      <c r="I94" s="104"/>
      <c r="J94" s="104"/>
      <c r="N94" s="104"/>
      <c r="O94" s="104"/>
      <c r="P94" s="104"/>
      <c r="Q94" s="104"/>
      <c r="S94" s="104"/>
      <c r="AC94" s="104"/>
      <c r="AD94" s="209"/>
      <c r="AE94" s="209"/>
      <c r="AF94" s="209"/>
      <c r="AG94" s="209"/>
      <c r="AH94" s="209"/>
      <c r="AI94" s="209"/>
    </row>
    <row r="95" spans="1:35" x14ac:dyDescent="0.2">
      <c r="C95" s="104"/>
      <c r="D95" s="104"/>
      <c r="E95" s="104"/>
      <c r="F95" s="104"/>
      <c r="G95" s="104"/>
      <c r="H95" s="104"/>
      <c r="I95" s="104"/>
      <c r="J95" s="104"/>
      <c r="N95" s="104"/>
      <c r="O95" s="104"/>
      <c r="P95" s="104"/>
      <c r="Q95" s="104"/>
      <c r="S95" s="104"/>
      <c r="AC95" s="104"/>
      <c r="AD95" s="209"/>
      <c r="AE95" s="209"/>
      <c r="AF95" s="210" t="s">
        <v>540</v>
      </c>
      <c r="AG95" s="211">
        <f>SUBTOTAL(9,AG7:AG93)</f>
        <v>250470.67</v>
      </c>
      <c r="AH95" s="211">
        <f>SUBTOTAL(9,AH7:AH93)</f>
        <v>-470106.76000000013</v>
      </c>
      <c r="AI95" s="209"/>
    </row>
    <row r="96" spans="1:35" x14ac:dyDescent="0.2">
      <c r="C96" s="104"/>
      <c r="D96" s="104"/>
      <c r="E96" s="104"/>
      <c r="F96" s="104"/>
      <c r="G96" s="104"/>
      <c r="H96" s="104"/>
      <c r="I96" s="104"/>
      <c r="J96" s="104"/>
      <c r="N96" s="104"/>
      <c r="O96" s="104"/>
      <c r="P96" s="104"/>
      <c r="Q96" s="104"/>
      <c r="S96" s="104"/>
      <c r="AC96" s="104"/>
      <c r="AD96" s="104"/>
      <c r="AE96" s="104"/>
      <c r="AF96" s="210" t="s">
        <v>541</v>
      </c>
      <c r="AG96" s="104"/>
      <c r="AH96" s="211">
        <f>IF(AG95&lt;&gt;0,AH95/AG95,0)</f>
        <v>-1.8768934502391041</v>
      </c>
    </row>
    <row r="97" spans="3:34" x14ac:dyDescent="0.2">
      <c r="C97" s="104"/>
      <c r="D97" s="104"/>
      <c r="E97" s="104"/>
      <c r="F97" s="104"/>
      <c r="G97" s="104"/>
      <c r="H97" s="104"/>
      <c r="I97" s="104"/>
      <c r="J97" s="104"/>
      <c r="N97" s="104"/>
      <c r="O97" s="104"/>
      <c r="P97" s="104"/>
      <c r="Q97" s="104"/>
      <c r="S97" s="104"/>
      <c r="AC97" s="104"/>
      <c r="AD97" s="104"/>
      <c r="AE97" s="104"/>
      <c r="AF97" s="104"/>
      <c r="AG97" s="104"/>
      <c r="AH97" s="113"/>
    </row>
    <row r="98" spans="3:34" x14ac:dyDescent="0.2">
      <c r="C98" s="104"/>
      <c r="D98" s="104"/>
      <c r="E98" s="104"/>
      <c r="F98" s="104"/>
      <c r="G98" s="104"/>
      <c r="H98" s="104"/>
      <c r="I98" s="104"/>
      <c r="J98" s="104"/>
      <c r="N98" s="104"/>
      <c r="O98" s="104"/>
      <c r="P98" s="104"/>
      <c r="Q98" s="104"/>
      <c r="S98" s="104"/>
      <c r="AC98" s="104"/>
      <c r="AD98" s="104"/>
      <c r="AE98" s="104"/>
      <c r="AF98" s="104"/>
      <c r="AG98" s="104"/>
      <c r="AH98" s="113"/>
    </row>
    <row r="99" spans="3:34" x14ac:dyDescent="0.2">
      <c r="C99" s="104"/>
      <c r="D99" s="104"/>
      <c r="E99" s="104"/>
      <c r="F99" s="104"/>
      <c r="G99" s="104"/>
      <c r="H99" s="104"/>
      <c r="I99" s="104"/>
      <c r="J99" s="104"/>
      <c r="N99" s="104"/>
      <c r="O99" s="104"/>
      <c r="P99" s="104"/>
      <c r="Q99" s="104"/>
      <c r="S99" s="104"/>
      <c r="AC99" s="104"/>
      <c r="AD99" s="104"/>
      <c r="AE99" s="104"/>
      <c r="AF99" s="104"/>
      <c r="AG99" s="104"/>
      <c r="AH99" s="113"/>
    </row>
    <row r="100" spans="3:34" x14ac:dyDescent="0.2">
      <c r="C100" s="104"/>
      <c r="D100" s="104"/>
      <c r="E100" s="104"/>
      <c r="F100" s="104"/>
      <c r="G100" s="104"/>
      <c r="H100" s="104"/>
      <c r="I100" s="104"/>
      <c r="J100" s="104"/>
      <c r="N100" s="104"/>
      <c r="O100" s="104"/>
      <c r="P100" s="104"/>
      <c r="Q100" s="104"/>
      <c r="S100" s="104"/>
      <c r="AC100" s="104"/>
      <c r="AD100" s="104"/>
      <c r="AE100" s="104"/>
      <c r="AF100" s="104"/>
      <c r="AG100" s="104"/>
      <c r="AH100" s="113"/>
    </row>
    <row r="101" spans="3:34" x14ac:dyDescent="0.2">
      <c r="C101" s="104"/>
      <c r="D101" s="104"/>
      <c r="E101" s="104"/>
      <c r="F101" s="104"/>
      <c r="G101" s="104"/>
      <c r="H101" s="104"/>
      <c r="I101" s="104"/>
      <c r="J101" s="104"/>
      <c r="N101" s="104"/>
      <c r="O101" s="104"/>
      <c r="P101" s="104"/>
      <c r="Q101" s="104"/>
      <c r="S101" s="104"/>
      <c r="AC101" s="104"/>
      <c r="AD101" s="104"/>
      <c r="AE101" s="104"/>
      <c r="AF101" s="104"/>
      <c r="AG101" s="104"/>
      <c r="AH101" s="113"/>
    </row>
    <row r="102" spans="3:34" x14ac:dyDescent="0.2">
      <c r="C102" s="104"/>
      <c r="D102" s="104"/>
      <c r="E102" s="104"/>
      <c r="F102" s="104"/>
      <c r="G102" s="104"/>
      <c r="H102" s="104"/>
      <c r="I102" s="104"/>
      <c r="J102" s="104"/>
      <c r="N102" s="104"/>
      <c r="O102" s="104"/>
      <c r="P102" s="104"/>
      <c r="Q102" s="104"/>
      <c r="S102" s="104"/>
      <c r="AC102" s="104"/>
      <c r="AD102" s="104"/>
      <c r="AE102" s="104"/>
      <c r="AF102" s="104"/>
      <c r="AG102" s="104"/>
      <c r="AH102" s="113"/>
    </row>
    <row r="103" spans="3:34" x14ac:dyDescent="0.2">
      <c r="C103" s="104"/>
      <c r="D103" s="104"/>
      <c r="E103" s="104"/>
      <c r="F103" s="104"/>
      <c r="G103" s="104"/>
      <c r="H103" s="104"/>
      <c r="I103" s="104"/>
      <c r="J103" s="104"/>
      <c r="N103" s="104"/>
      <c r="O103" s="104"/>
      <c r="P103" s="104"/>
      <c r="Q103" s="104"/>
      <c r="S103" s="104"/>
      <c r="AC103" s="104"/>
      <c r="AD103" s="104"/>
      <c r="AE103" s="104"/>
      <c r="AF103" s="104"/>
      <c r="AG103" s="104"/>
      <c r="AH103" s="113"/>
    </row>
  </sheetData>
  <autoFilter ref="A6:AI6" xr:uid="{BC227A0B-7C45-4429-8E16-2DFF3EFE7040}"/>
  <mergeCells count="13">
    <mergeCell ref="L5:N5"/>
    <mergeCell ref="O5:Q5"/>
    <mergeCell ref="R5:S5"/>
    <mergeCell ref="AJ6:AL6"/>
    <mergeCell ref="T5:W5"/>
    <mergeCell ref="X5:Z5"/>
    <mergeCell ref="AB5:AC5"/>
    <mergeCell ref="AD5:AI5"/>
    <mergeCell ref="A1:AI1"/>
    <mergeCell ref="A3:AI3"/>
    <mergeCell ref="AD4:AI4"/>
    <mergeCell ref="A5:C5"/>
    <mergeCell ref="D5:K5"/>
  </mergeCells>
  <dataValidations count="87">
    <dataValidation type="list" allowBlank="1" showInputMessage="1" showErrorMessage="1" errorTitle="ESCLUSIONE DAL CALCOLO" error="Selezionare 'SI' se si vuole escludere la Fattura dal CALCOLO" sqref="AI7" xr:uid="{E5BC0805-3205-4785-8D79-1F47F2DF554E}">
      <formula1>"SI,NO"</formula1>
    </dataValidation>
    <dataValidation type="list" allowBlank="1" showInputMessage="1" showErrorMessage="1" errorTitle="ESCLUSIONE DAL CALCOLO" error="Selezionare 'SI' se si vuole escludere la Fattura dal CALCOLO" sqref="AI8" xr:uid="{3815C0DA-B0BA-4D6A-A651-13BEB32FB346}">
      <formula1>"SI,NO"</formula1>
    </dataValidation>
    <dataValidation type="list" allowBlank="1" showInputMessage="1" showErrorMessage="1" errorTitle="ESCLUSIONE DAL CALCOLO" error="Selezionare 'SI' se si vuole escludere la Fattura dal CALCOLO" sqref="AI9" xr:uid="{5343570A-A7C4-42F5-B434-A58516B77A84}">
      <formula1>"SI,NO"</formula1>
    </dataValidation>
    <dataValidation type="list" allowBlank="1" showInputMessage="1" showErrorMessage="1" errorTitle="ESCLUSIONE DAL CALCOLO" error="Selezionare 'SI' se si vuole escludere la Fattura dal CALCOLO" sqref="AI10" xr:uid="{468FAEB9-B8CE-4AD1-ADB4-54595650C97B}">
      <formula1>"SI,NO"</formula1>
    </dataValidation>
    <dataValidation type="list" allowBlank="1" showInputMessage="1" showErrorMessage="1" errorTitle="ESCLUSIONE DAL CALCOLO" error="Selezionare 'SI' se si vuole escludere la Fattura dal CALCOLO" sqref="AI11" xr:uid="{5590F143-ACAC-4D86-A5FB-B03F3B228E90}">
      <formula1>"SI,NO"</formula1>
    </dataValidation>
    <dataValidation type="list" allowBlank="1" showInputMessage="1" showErrorMessage="1" errorTitle="ESCLUSIONE DAL CALCOLO" error="Selezionare 'SI' se si vuole escludere la Fattura dal CALCOLO" sqref="AI12" xr:uid="{0E27F8BB-0185-4CAE-A656-5E8A7B55CA6B}">
      <formula1>"SI,NO"</formula1>
    </dataValidation>
    <dataValidation type="list" allowBlank="1" showInputMessage="1" showErrorMessage="1" errorTitle="ESCLUSIONE DAL CALCOLO" error="Selezionare 'SI' se si vuole escludere la Fattura dal CALCOLO" sqref="AI13" xr:uid="{B9B945C0-8CF3-4DE4-8C9C-6B83F8087CD5}">
      <formula1>"SI,NO"</formula1>
    </dataValidation>
    <dataValidation type="list" allowBlank="1" showInputMessage="1" showErrorMessage="1" errorTitle="ESCLUSIONE DAL CALCOLO" error="Selezionare 'SI' se si vuole escludere la Fattura dal CALCOLO" sqref="AI14" xr:uid="{43C016F4-5303-401F-A5FA-BBD77E8F735C}">
      <formula1>"SI,NO"</formula1>
    </dataValidation>
    <dataValidation type="list" allowBlank="1" showInputMessage="1" showErrorMessage="1" errorTitle="ESCLUSIONE DAL CALCOLO" error="Selezionare 'SI' se si vuole escludere la Fattura dal CALCOLO" sqref="AI15" xr:uid="{6623BE24-FE57-4383-9AE2-DE4E0691B6D9}">
      <formula1>"SI,NO"</formula1>
    </dataValidation>
    <dataValidation type="list" allowBlank="1" showInputMessage="1" showErrorMessage="1" errorTitle="ESCLUSIONE DAL CALCOLO" error="Selezionare 'SI' se si vuole escludere la Fattura dal CALCOLO" sqref="AI16" xr:uid="{208F1E0F-C28F-485E-A3DE-4041E6F53E82}">
      <formula1>"SI,NO"</formula1>
    </dataValidation>
    <dataValidation type="list" allowBlank="1" showInputMessage="1" showErrorMessage="1" errorTitle="ESCLUSIONE DAL CALCOLO" error="Selezionare 'SI' se si vuole escludere la Fattura dal CALCOLO" sqref="AI17" xr:uid="{E52E27CC-8516-4589-8F35-591ABB94EEED}">
      <formula1>"SI,NO"</formula1>
    </dataValidation>
    <dataValidation type="list" allowBlank="1" showInputMessage="1" showErrorMessage="1" errorTitle="ESCLUSIONE DAL CALCOLO" error="Selezionare 'SI' se si vuole escludere la Fattura dal CALCOLO" sqref="AI18" xr:uid="{E414667B-4308-4CF8-BCC3-24DBB9A5462E}">
      <formula1>"SI,NO"</formula1>
    </dataValidation>
    <dataValidation type="list" allowBlank="1" showInputMessage="1" showErrorMessage="1" errorTitle="ESCLUSIONE DAL CALCOLO" error="Selezionare 'SI' se si vuole escludere la Fattura dal CALCOLO" sqref="AI19" xr:uid="{5F4DE08F-C05D-4B97-BC4F-61AD8E0CC878}">
      <formula1>"SI,NO"</formula1>
    </dataValidation>
    <dataValidation type="list" allowBlank="1" showInputMessage="1" showErrorMessage="1" errorTitle="ESCLUSIONE DAL CALCOLO" error="Selezionare 'SI' se si vuole escludere la Fattura dal CALCOLO" sqref="AI20" xr:uid="{699825C9-5719-4C0E-B5B1-A17D78A5DC2D}">
      <formula1>"SI,NO"</formula1>
    </dataValidation>
    <dataValidation type="list" allowBlank="1" showInputMessage="1" showErrorMessage="1" errorTitle="ESCLUSIONE DAL CALCOLO" error="Selezionare 'SI' se si vuole escludere la Fattura dal CALCOLO" sqref="AI21" xr:uid="{69451DB1-8846-4C48-95D1-9D2D31AAC5EE}">
      <formula1>"SI,NO"</formula1>
    </dataValidation>
    <dataValidation type="list" allowBlank="1" showInputMessage="1" showErrorMessage="1" errorTitle="ESCLUSIONE DAL CALCOLO" error="Selezionare 'SI' se si vuole escludere la Fattura dal CALCOLO" sqref="AI22" xr:uid="{A42A0FC5-2E6F-433B-B4A9-68BD0DD2DA21}">
      <formula1>"SI,NO"</formula1>
    </dataValidation>
    <dataValidation type="list" allowBlank="1" showInputMessage="1" showErrorMessage="1" errorTitle="ESCLUSIONE DAL CALCOLO" error="Selezionare 'SI' se si vuole escludere la Fattura dal CALCOLO" sqref="AI23" xr:uid="{2D7A0C64-313A-441A-940C-D95336A7975A}">
      <formula1>"SI,NO"</formula1>
    </dataValidation>
    <dataValidation type="list" allowBlank="1" showInputMessage="1" showErrorMessage="1" errorTitle="ESCLUSIONE DAL CALCOLO" error="Selezionare 'SI' se si vuole escludere la Fattura dal CALCOLO" sqref="AI24" xr:uid="{038C53EA-CBB6-4B07-A8AC-D2A2D1FC55CF}">
      <formula1>"SI,NO"</formula1>
    </dataValidation>
    <dataValidation type="list" allowBlank="1" showInputMessage="1" showErrorMessage="1" errorTitle="ESCLUSIONE DAL CALCOLO" error="Selezionare 'SI' se si vuole escludere la Fattura dal CALCOLO" sqref="AI25" xr:uid="{0717A2E4-7A9B-4373-A482-FE3FE6519903}">
      <formula1>"SI,NO"</formula1>
    </dataValidation>
    <dataValidation type="list" allowBlank="1" showInputMessage="1" showErrorMessage="1" errorTitle="ESCLUSIONE DAL CALCOLO" error="Selezionare 'SI' se si vuole escludere la Fattura dal CALCOLO" sqref="AI26" xr:uid="{5FABDB24-D5C3-4596-A2E1-841B7FD5B183}">
      <formula1>"SI,NO"</formula1>
    </dataValidation>
    <dataValidation type="list" allowBlank="1" showInputMessage="1" showErrorMessage="1" errorTitle="ESCLUSIONE DAL CALCOLO" error="Selezionare 'SI' se si vuole escludere la Fattura dal CALCOLO" sqref="AI27" xr:uid="{344286F5-3826-4828-8CE3-D9127C4E8163}">
      <formula1>"SI,NO"</formula1>
    </dataValidation>
    <dataValidation type="list" allowBlank="1" showInputMessage="1" showErrorMessage="1" errorTitle="ESCLUSIONE DAL CALCOLO" error="Selezionare 'SI' se si vuole escludere la Fattura dal CALCOLO" sqref="AI28" xr:uid="{6A94867E-5742-4FE4-8750-B8360196519A}">
      <formula1>"SI,NO"</formula1>
    </dataValidation>
    <dataValidation type="list" allowBlank="1" showInputMessage="1" showErrorMessage="1" errorTitle="ESCLUSIONE DAL CALCOLO" error="Selezionare 'SI' se si vuole escludere la Fattura dal CALCOLO" sqref="AI29" xr:uid="{4579AD6C-C62A-491D-B5B4-A159946073BD}">
      <formula1>"SI,NO"</formula1>
    </dataValidation>
    <dataValidation type="list" allowBlank="1" showInputMessage="1" showErrorMessage="1" errorTitle="ESCLUSIONE DAL CALCOLO" error="Selezionare 'SI' se si vuole escludere la Fattura dal CALCOLO" sqref="AI30" xr:uid="{82862249-415F-42F8-B7F4-B68A51FE3A68}">
      <formula1>"SI,NO"</formula1>
    </dataValidation>
    <dataValidation type="list" allowBlank="1" showInputMessage="1" showErrorMessage="1" errorTitle="ESCLUSIONE DAL CALCOLO" error="Selezionare 'SI' se si vuole escludere la Fattura dal CALCOLO" sqref="AI31" xr:uid="{CF55454F-461D-4A64-8840-EE4E96D672C5}">
      <formula1>"SI,NO"</formula1>
    </dataValidation>
    <dataValidation type="list" allowBlank="1" showInputMessage="1" showErrorMessage="1" errorTitle="ESCLUSIONE DAL CALCOLO" error="Selezionare 'SI' se si vuole escludere la Fattura dal CALCOLO" sqref="AI32" xr:uid="{13309710-9CD2-444F-B167-4B4E9F51F1CF}">
      <formula1>"SI,NO"</formula1>
    </dataValidation>
    <dataValidation type="list" allowBlank="1" showInputMessage="1" showErrorMessage="1" errorTitle="ESCLUSIONE DAL CALCOLO" error="Selezionare 'SI' se si vuole escludere la Fattura dal CALCOLO" sqref="AI33" xr:uid="{482C8EAD-ABDF-4EB7-9CF6-5DABA2102A50}">
      <formula1>"SI,NO"</formula1>
    </dataValidation>
    <dataValidation type="list" allowBlank="1" showInputMessage="1" showErrorMessage="1" errorTitle="ESCLUSIONE DAL CALCOLO" error="Selezionare 'SI' se si vuole escludere la Fattura dal CALCOLO" sqref="AI34" xr:uid="{E261A33F-22A0-49DD-8599-534CC0CE5537}">
      <formula1>"SI,NO"</formula1>
    </dataValidation>
    <dataValidation type="list" allowBlank="1" showInputMessage="1" showErrorMessage="1" errorTitle="ESCLUSIONE DAL CALCOLO" error="Selezionare 'SI' se si vuole escludere la Fattura dal CALCOLO" sqref="AI35" xr:uid="{CBDB012E-C065-4879-A181-1ABC1B125E0B}">
      <formula1>"SI,NO"</formula1>
    </dataValidation>
    <dataValidation type="list" allowBlank="1" showInputMessage="1" showErrorMessage="1" errorTitle="ESCLUSIONE DAL CALCOLO" error="Selezionare 'SI' se si vuole escludere la Fattura dal CALCOLO" sqref="AI36" xr:uid="{F58F1762-25E3-438D-9372-2AE1F412ED22}">
      <formula1>"SI,NO"</formula1>
    </dataValidation>
    <dataValidation type="list" allowBlank="1" showInputMessage="1" showErrorMessage="1" errorTitle="ESCLUSIONE DAL CALCOLO" error="Selezionare 'SI' se si vuole escludere la Fattura dal CALCOLO" sqref="AI37" xr:uid="{2F7D5457-C2A6-43BD-A67C-5EF9D460321E}">
      <formula1>"SI,NO"</formula1>
    </dataValidation>
    <dataValidation type="list" allowBlank="1" showInputMessage="1" showErrorMessage="1" errorTitle="ESCLUSIONE DAL CALCOLO" error="Selezionare 'SI' se si vuole escludere la Fattura dal CALCOLO" sqref="AI38" xr:uid="{CA8CFF71-7C44-4201-8F82-6B18A926E040}">
      <formula1>"SI,NO"</formula1>
    </dataValidation>
    <dataValidation type="list" allowBlank="1" showInputMessage="1" showErrorMessage="1" errorTitle="ESCLUSIONE DAL CALCOLO" error="Selezionare 'SI' se si vuole escludere la Fattura dal CALCOLO" sqref="AI39" xr:uid="{60B1C2FC-1973-4583-86DD-4E9D1F4C6DD1}">
      <formula1>"SI,NO"</formula1>
    </dataValidation>
    <dataValidation type="list" allowBlank="1" showInputMessage="1" showErrorMessage="1" errorTitle="ESCLUSIONE DAL CALCOLO" error="Selezionare 'SI' se si vuole escludere la Fattura dal CALCOLO" sqref="AI40" xr:uid="{5A399E9C-DE05-43D6-81C4-65FA8831BE6D}">
      <formula1>"SI,NO"</formula1>
    </dataValidation>
    <dataValidation type="list" allowBlank="1" showInputMessage="1" showErrorMessage="1" errorTitle="ESCLUSIONE DAL CALCOLO" error="Selezionare 'SI' se si vuole escludere la Fattura dal CALCOLO" sqref="AI41" xr:uid="{3304BB7E-0380-409C-B111-A89AAFF3A93A}">
      <formula1>"SI,NO"</formula1>
    </dataValidation>
    <dataValidation type="list" allowBlank="1" showInputMessage="1" showErrorMessage="1" errorTitle="ESCLUSIONE DAL CALCOLO" error="Selezionare 'SI' se si vuole escludere la Fattura dal CALCOLO" sqref="AI42" xr:uid="{AAFD0E99-4539-437B-B5D3-746B6FE12996}">
      <formula1>"SI,NO"</formula1>
    </dataValidation>
    <dataValidation type="list" allowBlank="1" showInputMessage="1" showErrorMessage="1" errorTitle="ESCLUSIONE DAL CALCOLO" error="Selezionare 'SI' se si vuole escludere la Fattura dal CALCOLO" sqref="AI43" xr:uid="{4062A3BC-7D9F-4914-AD2F-9EAB9E008DA2}">
      <formula1>"SI,NO"</formula1>
    </dataValidation>
    <dataValidation type="list" allowBlank="1" showInputMessage="1" showErrorMessage="1" errorTitle="ESCLUSIONE DAL CALCOLO" error="Selezionare 'SI' se si vuole escludere la Fattura dal CALCOLO" sqref="AI44" xr:uid="{C67D9512-A792-4ABF-BF22-BE7FEBA3328E}">
      <formula1>"SI,NO"</formula1>
    </dataValidation>
    <dataValidation type="list" allowBlank="1" showInputMessage="1" showErrorMessage="1" errorTitle="ESCLUSIONE DAL CALCOLO" error="Selezionare 'SI' se si vuole escludere la Fattura dal CALCOLO" sqref="AI45" xr:uid="{DFDFD7DE-07F5-41D5-B09F-0293CF5B7906}">
      <formula1>"SI,NO"</formula1>
    </dataValidation>
    <dataValidation type="list" allowBlank="1" showInputMessage="1" showErrorMessage="1" errorTitle="ESCLUSIONE DAL CALCOLO" error="Selezionare 'SI' se si vuole escludere la Fattura dal CALCOLO" sqref="AI46" xr:uid="{A6687AEE-8AE6-4380-9474-381855AEFF87}">
      <formula1>"SI,NO"</formula1>
    </dataValidation>
    <dataValidation type="list" allowBlank="1" showInputMessage="1" showErrorMessage="1" errorTitle="ESCLUSIONE DAL CALCOLO" error="Selezionare 'SI' se si vuole escludere la Fattura dal CALCOLO" sqref="AI47" xr:uid="{AC4E5B41-B177-4EF0-B78D-79156457D550}">
      <formula1>"SI,NO"</formula1>
    </dataValidation>
    <dataValidation type="list" allowBlank="1" showInputMessage="1" showErrorMessage="1" errorTitle="ESCLUSIONE DAL CALCOLO" error="Selezionare 'SI' se si vuole escludere la Fattura dal CALCOLO" sqref="AI48" xr:uid="{382D1117-C821-4ECE-A466-5E0B5404557D}">
      <formula1>"SI,NO"</formula1>
    </dataValidation>
    <dataValidation type="list" allowBlank="1" showInputMessage="1" showErrorMessage="1" errorTitle="ESCLUSIONE DAL CALCOLO" error="Selezionare 'SI' se si vuole escludere la Fattura dal CALCOLO" sqref="AI49" xr:uid="{4F02B365-6ED8-47A6-B743-088600980038}">
      <formula1>"SI,NO"</formula1>
    </dataValidation>
    <dataValidation type="list" allowBlank="1" showInputMessage="1" showErrorMessage="1" errorTitle="ESCLUSIONE DAL CALCOLO" error="Selezionare 'SI' se si vuole escludere la Fattura dal CALCOLO" sqref="AI50" xr:uid="{7CE47828-AEC8-48AF-A7B4-D3B436FE58B8}">
      <formula1>"SI,NO"</formula1>
    </dataValidation>
    <dataValidation type="list" allowBlank="1" showInputMessage="1" showErrorMessage="1" errorTitle="ESCLUSIONE DAL CALCOLO" error="Selezionare 'SI' se si vuole escludere la Fattura dal CALCOLO" sqref="AI51" xr:uid="{94C2AAC1-999C-4775-8BF6-8BB5CA09A138}">
      <formula1>"SI,NO"</formula1>
    </dataValidation>
    <dataValidation type="list" allowBlank="1" showInputMessage="1" showErrorMessage="1" errorTitle="ESCLUSIONE DAL CALCOLO" error="Selezionare 'SI' se si vuole escludere la Fattura dal CALCOLO" sqref="AI52" xr:uid="{43871EBC-7027-4C11-8FF0-B1CE920FDD99}">
      <formula1>"SI,NO"</formula1>
    </dataValidation>
    <dataValidation type="list" allowBlank="1" showInputMessage="1" showErrorMessage="1" errorTitle="ESCLUSIONE DAL CALCOLO" error="Selezionare 'SI' se si vuole escludere la Fattura dal CALCOLO" sqref="AI53" xr:uid="{0AFD9193-CDA7-41B6-B743-61A43C901886}">
      <formula1>"SI,NO"</formula1>
    </dataValidation>
    <dataValidation type="list" allowBlank="1" showInputMessage="1" showErrorMessage="1" errorTitle="ESCLUSIONE DAL CALCOLO" error="Selezionare 'SI' se si vuole escludere la Fattura dal CALCOLO" sqref="AI54" xr:uid="{1E3ADBB6-2106-43A0-B151-5B30D9107BE9}">
      <formula1>"SI,NO"</formula1>
    </dataValidation>
    <dataValidation type="list" allowBlank="1" showInputMessage="1" showErrorMessage="1" errorTitle="ESCLUSIONE DAL CALCOLO" error="Selezionare 'SI' se si vuole escludere la Fattura dal CALCOLO" sqref="AI55" xr:uid="{D14A9D19-59B6-4955-A0CA-B2B7BDE1E1E5}">
      <formula1>"SI,NO"</formula1>
    </dataValidation>
    <dataValidation type="list" allowBlank="1" showInputMessage="1" showErrorMessage="1" errorTitle="ESCLUSIONE DAL CALCOLO" error="Selezionare 'SI' se si vuole escludere la Fattura dal CALCOLO" sqref="AI56" xr:uid="{B9981F20-4439-45B9-B148-BFBA6073F63C}">
      <formula1>"SI,NO"</formula1>
    </dataValidation>
    <dataValidation type="list" allowBlank="1" showInputMessage="1" showErrorMessage="1" errorTitle="ESCLUSIONE DAL CALCOLO" error="Selezionare 'SI' se si vuole escludere la Fattura dal CALCOLO" sqref="AI57" xr:uid="{D61EDFD8-34F9-4253-8F47-3CCB20D0FDD2}">
      <formula1>"SI,NO"</formula1>
    </dataValidation>
    <dataValidation type="list" allowBlank="1" showInputMessage="1" showErrorMessage="1" errorTitle="ESCLUSIONE DAL CALCOLO" error="Selezionare 'SI' se si vuole escludere la Fattura dal CALCOLO" sqref="AI58" xr:uid="{C97E2E01-DD64-4910-A53B-BA9080C5A3A3}">
      <formula1>"SI,NO"</formula1>
    </dataValidation>
    <dataValidation type="list" allowBlank="1" showInputMessage="1" showErrorMessage="1" errorTitle="ESCLUSIONE DAL CALCOLO" error="Selezionare 'SI' se si vuole escludere la Fattura dal CALCOLO" sqref="AI59" xr:uid="{15E4519A-DF58-493F-9CBB-C654F5C9290C}">
      <formula1>"SI,NO"</formula1>
    </dataValidation>
    <dataValidation type="list" allowBlank="1" showInputMessage="1" showErrorMessage="1" errorTitle="ESCLUSIONE DAL CALCOLO" error="Selezionare 'SI' se si vuole escludere la Fattura dal CALCOLO" sqref="AI60" xr:uid="{D17972BE-D385-4D27-8A19-E3A1764357D1}">
      <formula1>"SI,NO"</formula1>
    </dataValidation>
    <dataValidation type="list" allowBlank="1" showInputMessage="1" showErrorMessage="1" errorTitle="ESCLUSIONE DAL CALCOLO" error="Selezionare 'SI' se si vuole escludere la Fattura dal CALCOLO" sqref="AI61" xr:uid="{BBC6DF2D-AA24-4392-BFDE-23746EB08346}">
      <formula1>"SI,NO"</formula1>
    </dataValidation>
    <dataValidation type="list" allowBlank="1" showInputMessage="1" showErrorMessage="1" errorTitle="ESCLUSIONE DAL CALCOLO" error="Selezionare 'SI' se si vuole escludere la Fattura dal CALCOLO" sqref="AI62" xr:uid="{8922503E-F985-4264-8C85-95B3DF624788}">
      <formula1>"SI,NO"</formula1>
    </dataValidation>
    <dataValidation type="list" allowBlank="1" showInputMessage="1" showErrorMessage="1" errorTitle="ESCLUSIONE DAL CALCOLO" error="Selezionare 'SI' se si vuole escludere la Fattura dal CALCOLO" sqref="AI63" xr:uid="{2DACA038-1387-4422-9E6A-3080D4205D02}">
      <formula1>"SI,NO"</formula1>
    </dataValidation>
    <dataValidation type="list" allowBlank="1" showInputMessage="1" showErrorMessage="1" errorTitle="ESCLUSIONE DAL CALCOLO" error="Selezionare 'SI' se si vuole escludere la Fattura dal CALCOLO" sqref="AI64" xr:uid="{3F1C0D06-8BC3-4F52-86F9-4429295717E9}">
      <formula1>"SI,NO"</formula1>
    </dataValidation>
    <dataValidation type="list" allowBlank="1" showInputMessage="1" showErrorMessage="1" errorTitle="ESCLUSIONE DAL CALCOLO" error="Selezionare 'SI' se si vuole escludere la Fattura dal CALCOLO" sqref="AI65" xr:uid="{8B4E2AB0-E66B-4013-81A2-8714F546B91B}">
      <formula1>"SI,NO"</formula1>
    </dataValidation>
    <dataValidation type="list" allowBlank="1" showInputMessage="1" showErrorMessage="1" errorTitle="ESCLUSIONE DAL CALCOLO" error="Selezionare 'SI' se si vuole escludere la Fattura dal CALCOLO" sqref="AI66" xr:uid="{3BE7C8A2-8583-4E4A-B812-1B3AE9C6B054}">
      <formula1>"SI,NO"</formula1>
    </dataValidation>
    <dataValidation type="list" allowBlank="1" showInputMessage="1" showErrorMessage="1" errorTitle="ESCLUSIONE DAL CALCOLO" error="Selezionare 'SI' se si vuole escludere la Fattura dal CALCOLO" sqref="AI67" xr:uid="{DFFF5190-2261-4F7E-9AFF-2BC61B102238}">
      <formula1>"SI,NO"</formula1>
    </dataValidation>
    <dataValidation type="list" allowBlank="1" showInputMessage="1" showErrorMessage="1" errorTitle="ESCLUSIONE DAL CALCOLO" error="Selezionare 'SI' se si vuole escludere la Fattura dal CALCOLO" sqref="AI68" xr:uid="{C18994B4-3356-4173-ADFA-2AB81FC1D0CD}">
      <formula1>"SI,NO"</formula1>
    </dataValidation>
    <dataValidation type="list" allowBlank="1" showInputMessage="1" showErrorMessage="1" errorTitle="ESCLUSIONE DAL CALCOLO" error="Selezionare 'SI' se si vuole escludere la Fattura dal CALCOLO" sqref="AI69" xr:uid="{9C8CD408-7A7F-4D33-B2DF-13DCC44E32C5}">
      <formula1>"SI,NO"</formula1>
    </dataValidation>
    <dataValidation type="list" allowBlank="1" showInputMessage="1" showErrorMessage="1" errorTitle="ESCLUSIONE DAL CALCOLO" error="Selezionare 'SI' se si vuole escludere la Fattura dal CALCOLO" sqref="AI70" xr:uid="{E4B8549E-F2FE-425E-BF66-3BFB0A29040A}">
      <formula1>"SI,NO"</formula1>
    </dataValidation>
    <dataValidation type="list" allowBlank="1" showInputMessage="1" showErrorMessage="1" errorTitle="ESCLUSIONE DAL CALCOLO" error="Selezionare 'SI' se si vuole escludere la Fattura dal CALCOLO" sqref="AI71" xr:uid="{25D6BECD-77AA-4155-95B6-E7C1E7D2B5EE}">
      <formula1>"SI,NO"</formula1>
    </dataValidation>
    <dataValidation type="list" allowBlank="1" showInputMessage="1" showErrorMessage="1" errorTitle="ESCLUSIONE DAL CALCOLO" error="Selezionare 'SI' se si vuole escludere la Fattura dal CALCOLO" sqref="AI72" xr:uid="{9AF353A5-F29F-47E8-A25E-038877F8A3A9}">
      <formula1>"SI,NO"</formula1>
    </dataValidation>
    <dataValidation type="list" allowBlank="1" showInputMessage="1" showErrorMessage="1" errorTitle="ESCLUSIONE DAL CALCOLO" error="Selezionare 'SI' se si vuole escludere la Fattura dal CALCOLO" sqref="AI73" xr:uid="{12A05D76-0464-48EF-A287-EF97E05B2FFC}">
      <formula1>"SI,NO"</formula1>
    </dataValidation>
    <dataValidation type="list" allowBlank="1" showInputMessage="1" showErrorMessage="1" errorTitle="ESCLUSIONE DAL CALCOLO" error="Selezionare 'SI' se si vuole escludere la Fattura dal CALCOLO" sqref="AI74" xr:uid="{A23A0222-7870-4CD1-BAB1-52F8DF7B4EBE}">
      <formula1>"SI,NO"</formula1>
    </dataValidation>
    <dataValidation type="list" allowBlank="1" showInputMessage="1" showErrorMessage="1" errorTitle="ESCLUSIONE DAL CALCOLO" error="Selezionare 'SI' se si vuole escludere la Fattura dal CALCOLO" sqref="AI75" xr:uid="{C20011FD-85CB-40D2-869B-B24271DA63B5}">
      <formula1>"SI,NO"</formula1>
    </dataValidation>
    <dataValidation type="list" allowBlank="1" showInputMessage="1" showErrorMessage="1" errorTitle="ESCLUSIONE DAL CALCOLO" error="Selezionare 'SI' se si vuole escludere la Fattura dal CALCOLO" sqref="AI76" xr:uid="{182B2260-0EDB-4303-8B76-0381699F021E}">
      <formula1>"SI,NO"</formula1>
    </dataValidation>
    <dataValidation type="list" allowBlank="1" showInputMessage="1" showErrorMessage="1" errorTitle="ESCLUSIONE DAL CALCOLO" error="Selezionare 'SI' se si vuole escludere la Fattura dal CALCOLO" sqref="AI77" xr:uid="{26F3DEDD-AB24-4A2C-A0F6-2C3A63A2D258}">
      <formula1>"SI,NO"</formula1>
    </dataValidation>
    <dataValidation type="list" allowBlank="1" showInputMessage="1" showErrorMessage="1" errorTitle="ESCLUSIONE DAL CALCOLO" error="Selezionare 'SI' se si vuole escludere la Fattura dal CALCOLO" sqref="AI78" xr:uid="{271BAB06-FBD2-4400-B12D-453F624F8BEB}">
      <formula1>"SI,NO"</formula1>
    </dataValidation>
    <dataValidation type="list" allowBlank="1" showInputMessage="1" showErrorMessage="1" errorTitle="ESCLUSIONE DAL CALCOLO" error="Selezionare 'SI' se si vuole escludere la Fattura dal CALCOLO" sqref="AI79" xr:uid="{B54708FC-FF32-4670-86FD-4EA5B35FBA56}">
      <formula1>"SI,NO"</formula1>
    </dataValidation>
    <dataValidation type="list" allowBlank="1" showInputMessage="1" showErrorMessage="1" errorTitle="ESCLUSIONE DAL CALCOLO" error="Selezionare 'SI' se si vuole escludere la Fattura dal CALCOLO" sqref="AI80" xr:uid="{0491B4F7-6887-4CE5-A6B6-2E5B1E46B289}">
      <formula1>"SI,NO"</formula1>
    </dataValidation>
    <dataValidation type="list" allowBlank="1" showInputMessage="1" showErrorMessage="1" errorTitle="ESCLUSIONE DAL CALCOLO" error="Selezionare 'SI' se si vuole escludere la Fattura dal CALCOLO" sqref="AI81" xr:uid="{0B4BF44A-15D8-4987-8518-52B810824067}">
      <formula1>"SI,NO"</formula1>
    </dataValidation>
    <dataValidation type="list" allowBlank="1" showInputMessage="1" showErrorMessage="1" errorTitle="ESCLUSIONE DAL CALCOLO" error="Selezionare 'SI' se si vuole escludere la Fattura dal CALCOLO" sqref="AI82" xr:uid="{0816CECE-A591-4A6E-B6FC-A061C4646340}">
      <formula1>"SI,NO"</formula1>
    </dataValidation>
    <dataValidation type="list" allowBlank="1" showInputMessage="1" showErrorMessage="1" errorTitle="ESCLUSIONE DAL CALCOLO" error="Selezionare 'SI' se si vuole escludere la Fattura dal CALCOLO" sqref="AI83" xr:uid="{33D633B2-65D9-4C95-83FF-95F56908B82F}">
      <formula1>"SI,NO"</formula1>
    </dataValidation>
    <dataValidation type="list" allowBlank="1" showInputMessage="1" showErrorMessage="1" errorTitle="ESCLUSIONE DAL CALCOLO" error="Selezionare 'SI' se si vuole escludere la Fattura dal CALCOLO" sqref="AI84" xr:uid="{EB4FC060-9D7A-41BA-B39F-5ECF12FDF9AD}">
      <formula1>"SI,NO"</formula1>
    </dataValidation>
    <dataValidation type="list" allowBlank="1" showInputMessage="1" showErrorMessage="1" errorTitle="ESCLUSIONE DAL CALCOLO" error="Selezionare 'SI' se si vuole escludere la Fattura dal CALCOLO" sqref="AI85" xr:uid="{DE077B68-314D-486D-893E-11EAA5FE331D}">
      <formula1>"SI,NO"</formula1>
    </dataValidation>
    <dataValidation type="list" allowBlank="1" showInputMessage="1" showErrorMessage="1" errorTitle="ESCLUSIONE DAL CALCOLO" error="Selezionare 'SI' se si vuole escludere la Fattura dal CALCOLO" sqref="AI86" xr:uid="{1596679D-E6E4-4346-8E43-F75449DC34EF}">
      <formula1>"SI,NO"</formula1>
    </dataValidation>
    <dataValidation type="list" allowBlank="1" showInputMessage="1" showErrorMessage="1" errorTitle="ESCLUSIONE DAL CALCOLO" error="Selezionare 'SI' se si vuole escludere la Fattura dal CALCOLO" sqref="AI87" xr:uid="{53C923C1-39B4-4807-97B7-BBEFCA369857}">
      <formula1>"SI,NO"</formula1>
    </dataValidation>
    <dataValidation type="list" allowBlank="1" showInputMessage="1" showErrorMessage="1" errorTitle="ESCLUSIONE DAL CALCOLO" error="Selezionare 'SI' se si vuole escludere la Fattura dal CALCOLO" sqref="AI88" xr:uid="{6B182926-F8FA-4D38-B9A4-E24648D2C8DD}">
      <formula1>"SI,NO"</formula1>
    </dataValidation>
    <dataValidation type="list" allowBlank="1" showInputMessage="1" showErrorMessage="1" errorTitle="ESCLUSIONE DAL CALCOLO" error="Selezionare 'SI' se si vuole escludere la Fattura dal CALCOLO" sqref="AI89" xr:uid="{AD63BD11-4E12-4B8E-8C69-032DCBF7A61D}">
      <formula1>"SI,NO"</formula1>
    </dataValidation>
    <dataValidation type="list" allowBlank="1" showInputMessage="1" showErrorMessage="1" errorTitle="ESCLUSIONE DAL CALCOLO" error="Selezionare 'SI' se si vuole escludere la Fattura dal CALCOLO" sqref="AI90" xr:uid="{205FDA07-4B84-455E-A333-AFFC49C6294A}">
      <formula1>"SI,NO"</formula1>
    </dataValidation>
    <dataValidation type="list" allowBlank="1" showInputMessage="1" showErrorMessage="1" errorTitle="ESCLUSIONE DAL CALCOLO" error="Selezionare 'SI' se si vuole escludere la Fattura dal CALCOLO" sqref="AI91" xr:uid="{E2F390A8-FFE6-4E6A-B044-46F8DA1A15E6}">
      <formula1>"SI,NO"</formula1>
    </dataValidation>
    <dataValidation type="list" allowBlank="1" showInputMessage="1" showErrorMessage="1" errorTitle="ESCLUSIONE DAL CALCOLO" error="Selezionare 'SI' se si vuole escludere la Fattura dal CALCOLO" sqref="AI92" xr:uid="{33DE3CF6-6C8A-48D5-A6C0-94CDF8DA86B6}">
      <formula1>"SI,NO"</formula1>
    </dataValidation>
    <dataValidation type="list" allowBlank="1" showInputMessage="1" showErrorMessage="1" errorTitle="ESCLUSIONE DAL CALCOLO" error="Selezionare 'SI' se si vuole escludere la Fattura dal CALCOLO" sqref="AI93" xr:uid="{5EEBC7BF-5DB1-4A1E-A96C-9B4C3DD1D5DA}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CB6AC-67AC-45EA-9A00-5192414C946A}">
  <dimension ref="A1:P80"/>
  <sheetViews>
    <sheetView showGridLines="0" zoomScaleNormal="100" workbookViewId="0"/>
  </sheetViews>
  <sheetFormatPr defaultRowHeight="12.75" x14ac:dyDescent="0.2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hidden="1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2" width="14.7109375" style="85" customWidth="1"/>
    <col min="13" max="13" width="14.7109375" style="119" customWidth="1"/>
    <col min="14" max="14" width="14.7109375" style="1" customWidth="1"/>
    <col min="15" max="15" width="16" style="130" customWidth="1"/>
    <col min="16" max="16" width="18.140625" hidden="1" customWidth="1"/>
  </cols>
  <sheetData>
    <row r="1" spans="1:16" ht="23.1" customHeight="1" x14ac:dyDescent="0.35">
      <c r="A1" s="219" t="s">
        <v>118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9"/>
    </row>
    <row r="2" spans="1:16" ht="23.1" customHeight="1" x14ac:dyDescent="0.35">
      <c r="A2" s="65"/>
      <c r="B2" s="66"/>
      <c r="C2" s="66"/>
      <c r="D2" s="66"/>
      <c r="E2" s="66"/>
      <c r="F2" s="66"/>
      <c r="G2" s="66"/>
      <c r="H2" s="66"/>
      <c r="I2" s="66"/>
      <c r="J2" s="66"/>
      <c r="K2" s="86"/>
      <c r="L2" s="86"/>
      <c r="M2" s="120"/>
      <c r="N2" s="117"/>
      <c r="O2" s="127"/>
    </row>
    <row r="3" spans="1:16" ht="23.1" customHeight="1" x14ac:dyDescent="0.2">
      <c r="A3" s="222" t="s">
        <v>56</v>
      </c>
      <c r="B3" s="223"/>
      <c r="C3" s="223"/>
      <c r="D3" s="223"/>
      <c r="E3" s="223"/>
      <c r="F3" s="223"/>
      <c r="G3" s="223"/>
      <c r="H3" s="223"/>
      <c r="I3" s="223"/>
      <c r="J3" s="223"/>
      <c r="K3" s="238"/>
      <c r="L3" s="238"/>
      <c r="M3" s="238"/>
      <c r="N3" s="238"/>
      <c r="O3" s="239"/>
    </row>
    <row r="4" spans="1:16" ht="23.1" customHeight="1" x14ac:dyDescent="0.2">
      <c r="A4" s="222"/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9"/>
    </row>
    <row r="5" spans="1:16" s="62" customFormat="1" ht="23.1" customHeight="1" x14ac:dyDescent="0.2">
      <c r="A5" s="236" t="s">
        <v>63</v>
      </c>
      <c r="B5" s="237"/>
      <c r="C5" s="237"/>
      <c r="D5" s="237"/>
      <c r="E5" s="237"/>
      <c r="F5" s="237"/>
      <c r="G5" s="237"/>
      <c r="H5" s="237"/>
      <c r="I5" s="237"/>
      <c r="J5" s="237"/>
      <c r="K5" s="256" t="s">
        <v>64</v>
      </c>
      <c r="L5" s="257"/>
      <c r="M5" s="257"/>
      <c r="N5" s="257"/>
      <c r="O5" s="258"/>
    </row>
    <row r="6" spans="1:16" ht="35.1" customHeight="1" x14ac:dyDescent="0.2">
      <c r="A6" s="64" t="s">
        <v>3</v>
      </c>
      <c r="B6" s="64" t="s">
        <v>4</v>
      </c>
      <c r="C6" s="68" t="s">
        <v>1</v>
      </c>
      <c r="D6" s="68" t="s">
        <v>5</v>
      </c>
      <c r="E6" s="69" t="s">
        <v>9</v>
      </c>
      <c r="F6" s="70" t="s">
        <v>17</v>
      </c>
      <c r="G6" s="68" t="s">
        <v>2</v>
      </c>
      <c r="H6" s="64" t="s">
        <v>6</v>
      </c>
      <c r="I6" s="68" t="s">
        <v>7</v>
      </c>
      <c r="J6" s="71" t="s">
        <v>8</v>
      </c>
      <c r="K6" s="72" t="s">
        <v>58</v>
      </c>
      <c r="L6" s="72" t="s">
        <v>59</v>
      </c>
      <c r="M6" s="121" t="s">
        <v>61</v>
      </c>
      <c r="N6" s="118" t="s">
        <v>60</v>
      </c>
      <c r="O6" s="128" t="s">
        <v>62</v>
      </c>
    </row>
    <row r="7" spans="1:16" x14ac:dyDescent="0.2">
      <c r="A7" s="210">
        <v>1</v>
      </c>
      <c r="B7" s="201">
        <v>45674</v>
      </c>
      <c r="C7" s="212" t="s">
        <v>542</v>
      </c>
      <c r="D7" s="212" t="s">
        <v>543</v>
      </c>
      <c r="G7" s="213" t="s">
        <v>130</v>
      </c>
      <c r="J7" s="214">
        <v>1260.72</v>
      </c>
      <c r="K7" s="208" t="s">
        <v>130</v>
      </c>
      <c r="L7" s="204">
        <v>45674</v>
      </c>
      <c r="M7" s="208">
        <f t="shared" ref="M7:M38" si="0">IF(K7&lt;&gt;"",L7-K7,0)</f>
        <v>0</v>
      </c>
      <c r="N7" s="206">
        <v>1260.72</v>
      </c>
      <c r="O7" s="207">
        <f t="shared" ref="O7:O38" si="1">IF(K7&lt;&gt;"",N7*M7,0)</f>
        <v>0</v>
      </c>
      <c r="P7">
        <f t="shared" ref="P7:P38" si="2">IF(K7&lt;&gt;"",N7,0)</f>
        <v>0</v>
      </c>
    </row>
    <row r="8" spans="1:16" x14ac:dyDescent="0.2">
      <c r="A8" s="210">
        <v>2</v>
      </c>
      <c r="B8" s="201">
        <v>45674</v>
      </c>
      <c r="C8" s="212" t="s">
        <v>542</v>
      </c>
      <c r="D8" s="212" t="s">
        <v>543</v>
      </c>
      <c r="G8" s="213" t="s">
        <v>130</v>
      </c>
      <c r="J8" s="214">
        <v>737.75</v>
      </c>
      <c r="K8" s="208" t="s">
        <v>130</v>
      </c>
      <c r="L8" s="204">
        <v>45674</v>
      </c>
      <c r="M8" s="208">
        <f t="shared" si="0"/>
        <v>0</v>
      </c>
      <c r="N8" s="206">
        <v>737.75</v>
      </c>
      <c r="O8" s="207">
        <f t="shared" si="1"/>
        <v>0</v>
      </c>
      <c r="P8">
        <f t="shared" si="2"/>
        <v>0</v>
      </c>
    </row>
    <row r="9" spans="1:16" x14ac:dyDescent="0.2">
      <c r="A9" s="210">
        <v>3</v>
      </c>
      <c r="B9" s="201">
        <v>45674</v>
      </c>
      <c r="C9" s="212" t="s">
        <v>542</v>
      </c>
      <c r="D9" s="212" t="s">
        <v>543</v>
      </c>
      <c r="G9" s="213" t="s">
        <v>130</v>
      </c>
      <c r="J9" s="214">
        <v>1000</v>
      </c>
      <c r="K9" s="208" t="s">
        <v>130</v>
      </c>
      <c r="L9" s="204">
        <v>45674</v>
      </c>
      <c r="M9" s="208">
        <f t="shared" si="0"/>
        <v>0</v>
      </c>
      <c r="N9" s="206">
        <v>1000</v>
      </c>
      <c r="O9" s="207">
        <f t="shared" si="1"/>
        <v>0</v>
      </c>
      <c r="P9">
        <f t="shared" si="2"/>
        <v>0</v>
      </c>
    </row>
    <row r="10" spans="1:16" x14ac:dyDescent="0.2">
      <c r="A10" s="210">
        <v>4</v>
      </c>
      <c r="B10" s="201">
        <v>45674</v>
      </c>
      <c r="C10" s="212" t="s">
        <v>542</v>
      </c>
      <c r="D10" s="212" t="s">
        <v>543</v>
      </c>
      <c r="G10" s="213" t="s">
        <v>130</v>
      </c>
      <c r="J10" s="214">
        <v>285.49</v>
      </c>
      <c r="K10" s="208" t="s">
        <v>130</v>
      </c>
      <c r="L10" s="204">
        <v>45674</v>
      </c>
      <c r="M10" s="208">
        <f t="shared" si="0"/>
        <v>0</v>
      </c>
      <c r="N10" s="206">
        <v>285.49</v>
      </c>
      <c r="O10" s="207">
        <f t="shared" si="1"/>
        <v>0</v>
      </c>
      <c r="P10">
        <f t="shared" si="2"/>
        <v>0</v>
      </c>
    </row>
    <row r="11" spans="1:16" x14ac:dyDescent="0.2">
      <c r="A11" s="210">
        <v>5</v>
      </c>
      <c r="B11" s="201">
        <v>45674</v>
      </c>
      <c r="C11" s="212" t="s">
        <v>542</v>
      </c>
      <c r="D11" s="212" t="s">
        <v>543</v>
      </c>
      <c r="G11" s="213" t="s">
        <v>130</v>
      </c>
      <c r="J11" s="214">
        <v>562.25</v>
      </c>
      <c r="K11" s="208" t="s">
        <v>130</v>
      </c>
      <c r="L11" s="204">
        <v>45674</v>
      </c>
      <c r="M11" s="208">
        <f t="shared" si="0"/>
        <v>0</v>
      </c>
      <c r="N11" s="206">
        <v>562.25</v>
      </c>
      <c r="O11" s="207">
        <f t="shared" si="1"/>
        <v>0</v>
      </c>
      <c r="P11">
        <f t="shared" si="2"/>
        <v>0</v>
      </c>
    </row>
    <row r="12" spans="1:16" x14ac:dyDescent="0.2">
      <c r="A12" s="210">
        <v>7</v>
      </c>
      <c r="B12" s="201">
        <v>45674</v>
      </c>
      <c r="C12" s="212" t="s">
        <v>544</v>
      </c>
      <c r="D12" s="212" t="s">
        <v>545</v>
      </c>
      <c r="G12" s="213" t="s">
        <v>546</v>
      </c>
      <c r="J12" s="214">
        <v>770</v>
      </c>
      <c r="K12" s="208" t="s">
        <v>130</v>
      </c>
      <c r="L12" s="204">
        <v>45674</v>
      </c>
      <c r="M12" s="208">
        <f t="shared" si="0"/>
        <v>0</v>
      </c>
      <c r="N12" s="206">
        <v>770</v>
      </c>
      <c r="O12" s="207">
        <f t="shared" si="1"/>
        <v>0</v>
      </c>
      <c r="P12">
        <f t="shared" si="2"/>
        <v>0</v>
      </c>
    </row>
    <row r="13" spans="1:16" x14ac:dyDescent="0.2">
      <c r="A13" s="210">
        <v>8</v>
      </c>
      <c r="B13" s="201">
        <v>45674</v>
      </c>
      <c r="C13" s="212" t="s">
        <v>544</v>
      </c>
      <c r="D13" s="212" t="s">
        <v>547</v>
      </c>
      <c r="G13" s="213" t="s">
        <v>548</v>
      </c>
      <c r="J13" s="214">
        <v>199.23</v>
      </c>
      <c r="K13" s="208" t="s">
        <v>130</v>
      </c>
      <c r="L13" s="204">
        <v>45674</v>
      </c>
      <c r="M13" s="208">
        <f t="shared" si="0"/>
        <v>0</v>
      </c>
      <c r="N13" s="206">
        <v>199.23</v>
      </c>
      <c r="O13" s="207">
        <f t="shared" si="1"/>
        <v>0</v>
      </c>
      <c r="P13">
        <f t="shared" si="2"/>
        <v>0</v>
      </c>
    </row>
    <row r="14" spans="1:16" x14ac:dyDescent="0.2">
      <c r="A14" s="210">
        <v>9</v>
      </c>
      <c r="B14" s="201">
        <v>45674</v>
      </c>
      <c r="C14" s="212" t="s">
        <v>544</v>
      </c>
      <c r="D14" s="212" t="s">
        <v>547</v>
      </c>
      <c r="G14" s="213" t="s">
        <v>548</v>
      </c>
      <c r="J14" s="214">
        <v>345.17</v>
      </c>
      <c r="K14" s="208" t="s">
        <v>130</v>
      </c>
      <c r="L14" s="204">
        <v>45674</v>
      </c>
      <c r="M14" s="208">
        <f t="shared" si="0"/>
        <v>0</v>
      </c>
      <c r="N14" s="206">
        <v>345.17</v>
      </c>
      <c r="O14" s="207">
        <f t="shared" si="1"/>
        <v>0</v>
      </c>
      <c r="P14">
        <f t="shared" si="2"/>
        <v>0</v>
      </c>
    </row>
    <row r="15" spans="1:16" x14ac:dyDescent="0.2">
      <c r="A15" s="210">
        <v>10</v>
      </c>
      <c r="B15" s="201">
        <v>45679</v>
      </c>
      <c r="C15" s="212" t="s">
        <v>549</v>
      </c>
      <c r="D15" s="212" t="s">
        <v>550</v>
      </c>
      <c r="G15" s="213" t="s">
        <v>130</v>
      </c>
      <c r="J15" s="214">
        <v>761.76</v>
      </c>
      <c r="K15" s="208" t="s">
        <v>130</v>
      </c>
      <c r="L15" s="204">
        <v>45679</v>
      </c>
      <c r="M15" s="208">
        <f t="shared" si="0"/>
        <v>0</v>
      </c>
      <c r="N15" s="206">
        <v>761.76</v>
      </c>
      <c r="O15" s="207">
        <f t="shared" si="1"/>
        <v>0</v>
      </c>
      <c r="P15">
        <f t="shared" si="2"/>
        <v>0</v>
      </c>
    </row>
    <row r="16" spans="1:16" x14ac:dyDescent="0.2">
      <c r="A16" s="210">
        <v>11</v>
      </c>
      <c r="B16" s="201">
        <v>45679</v>
      </c>
      <c r="C16" s="212" t="s">
        <v>551</v>
      </c>
      <c r="D16" s="212" t="s">
        <v>552</v>
      </c>
      <c r="G16" s="213" t="s">
        <v>130</v>
      </c>
      <c r="J16" s="214">
        <v>407.35</v>
      </c>
      <c r="K16" s="208" t="s">
        <v>130</v>
      </c>
      <c r="L16" s="204">
        <v>45679</v>
      </c>
      <c r="M16" s="208">
        <f t="shared" si="0"/>
        <v>0</v>
      </c>
      <c r="N16" s="206">
        <v>407.35</v>
      </c>
      <c r="O16" s="207">
        <f t="shared" si="1"/>
        <v>0</v>
      </c>
      <c r="P16">
        <f t="shared" si="2"/>
        <v>0</v>
      </c>
    </row>
    <row r="17" spans="1:16" x14ac:dyDescent="0.2">
      <c r="A17" s="210">
        <v>13</v>
      </c>
      <c r="B17" s="201">
        <v>45679</v>
      </c>
      <c r="C17" s="212" t="s">
        <v>553</v>
      </c>
      <c r="D17" s="212" t="s">
        <v>554</v>
      </c>
      <c r="G17" s="213" t="s">
        <v>130</v>
      </c>
      <c r="J17" s="214">
        <v>380</v>
      </c>
      <c r="K17" s="208" t="s">
        <v>130</v>
      </c>
      <c r="L17" s="204">
        <v>45679</v>
      </c>
      <c r="M17" s="208">
        <f t="shared" si="0"/>
        <v>0</v>
      </c>
      <c r="N17" s="206">
        <v>380</v>
      </c>
      <c r="O17" s="207">
        <f t="shared" si="1"/>
        <v>0</v>
      </c>
      <c r="P17">
        <f t="shared" si="2"/>
        <v>0</v>
      </c>
    </row>
    <row r="18" spans="1:16" x14ac:dyDescent="0.2">
      <c r="A18" s="210">
        <v>14</v>
      </c>
      <c r="B18" s="201">
        <v>45679</v>
      </c>
      <c r="C18" s="212" t="s">
        <v>555</v>
      </c>
      <c r="D18" s="212" t="s">
        <v>556</v>
      </c>
      <c r="G18" s="213" t="s">
        <v>130</v>
      </c>
      <c r="J18" s="214">
        <v>760</v>
      </c>
      <c r="K18" s="208" t="s">
        <v>130</v>
      </c>
      <c r="L18" s="204">
        <v>45679</v>
      </c>
      <c r="M18" s="208">
        <f t="shared" si="0"/>
        <v>0</v>
      </c>
      <c r="N18" s="206">
        <v>760</v>
      </c>
      <c r="O18" s="207">
        <f t="shared" si="1"/>
        <v>0</v>
      </c>
      <c r="P18">
        <f t="shared" si="2"/>
        <v>0</v>
      </c>
    </row>
    <row r="19" spans="1:16" x14ac:dyDescent="0.2">
      <c r="A19" s="210">
        <v>15</v>
      </c>
      <c r="B19" s="201">
        <v>45679</v>
      </c>
      <c r="C19" s="212" t="s">
        <v>557</v>
      </c>
      <c r="D19" s="212" t="s">
        <v>554</v>
      </c>
      <c r="G19" s="213" t="s">
        <v>130</v>
      </c>
      <c r="J19" s="214">
        <v>475</v>
      </c>
      <c r="K19" s="208" t="s">
        <v>130</v>
      </c>
      <c r="L19" s="204">
        <v>45679</v>
      </c>
      <c r="M19" s="208">
        <f t="shared" si="0"/>
        <v>0</v>
      </c>
      <c r="N19" s="206">
        <v>475</v>
      </c>
      <c r="O19" s="207">
        <f t="shared" si="1"/>
        <v>0</v>
      </c>
      <c r="P19">
        <f t="shared" si="2"/>
        <v>0</v>
      </c>
    </row>
    <row r="20" spans="1:16" x14ac:dyDescent="0.2">
      <c r="A20" s="210">
        <v>16</v>
      </c>
      <c r="B20" s="201">
        <v>45679</v>
      </c>
      <c r="C20" s="212" t="s">
        <v>558</v>
      </c>
      <c r="D20" s="212" t="s">
        <v>559</v>
      </c>
      <c r="G20" s="213" t="s">
        <v>130</v>
      </c>
      <c r="J20" s="214">
        <v>190</v>
      </c>
      <c r="K20" s="208" t="s">
        <v>130</v>
      </c>
      <c r="L20" s="204">
        <v>45679</v>
      </c>
      <c r="M20" s="208">
        <f t="shared" si="0"/>
        <v>0</v>
      </c>
      <c r="N20" s="206">
        <v>190</v>
      </c>
      <c r="O20" s="207">
        <f t="shared" si="1"/>
        <v>0</v>
      </c>
      <c r="P20">
        <f t="shared" si="2"/>
        <v>0</v>
      </c>
    </row>
    <row r="21" spans="1:16" x14ac:dyDescent="0.2">
      <c r="A21" s="210">
        <v>17</v>
      </c>
      <c r="B21" s="201">
        <v>45679</v>
      </c>
      <c r="C21" s="212" t="s">
        <v>560</v>
      </c>
      <c r="D21" s="212" t="s">
        <v>561</v>
      </c>
      <c r="G21" s="213" t="s">
        <v>130</v>
      </c>
      <c r="J21" s="214">
        <v>1045</v>
      </c>
      <c r="K21" s="208" t="s">
        <v>130</v>
      </c>
      <c r="L21" s="204">
        <v>45679</v>
      </c>
      <c r="M21" s="208">
        <f t="shared" si="0"/>
        <v>0</v>
      </c>
      <c r="N21" s="206">
        <v>1045</v>
      </c>
      <c r="O21" s="207">
        <f t="shared" si="1"/>
        <v>0</v>
      </c>
      <c r="P21">
        <f t="shared" si="2"/>
        <v>0</v>
      </c>
    </row>
    <row r="22" spans="1:16" x14ac:dyDescent="0.2">
      <c r="A22" s="210">
        <v>18</v>
      </c>
      <c r="B22" s="201">
        <v>45679</v>
      </c>
      <c r="C22" s="212" t="s">
        <v>562</v>
      </c>
      <c r="D22" s="212" t="s">
        <v>554</v>
      </c>
      <c r="G22" s="213" t="s">
        <v>130</v>
      </c>
      <c r="J22" s="214">
        <v>190</v>
      </c>
      <c r="K22" s="208" t="s">
        <v>130</v>
      </c>
      <c r="L22" s="204">
        <v>45679</v>
      </c>
      <c r="M22" s="208">
        <f t="shared" si="0"/>
        <v>0</v>
      </c>
      <c r="N22" s="206">
        <v>190</v>
      </c>
      <c r="O22" s="207">
        <f t="shared" si="1"/>
        <v>0</v>
      </c>
      <c r="P22">
        <f t="shared" si="2"/>
        <v>0</v>
      </c>
    </row>
    <row r="23" spans="1:16" x14ac:dyDescent="0.2">
      <c r="A23" s="210">
        <v>19</v>
      </c>
      <c r="B23" s="201">
        <v>45679</v>
      </c>
      <c r="C23" s="212" t="s">
        <v>563</v>
      </c>
      <c r="D23" s="212" t="s">
        <v>564</v>
      </c>
      <c r="G23" s="213" t="s">
        <v>130</v>
      </c>
      <c r="J23" s="214">
        <v>2400</v>
      </c>
      <c r="K23" s="208" t="s">
        <v>130</v>
      </c>
      <c r="L23" s="204">
        <v>45679</v>
      </c>
      <c r="M23" s="208">
        <f t="shared" si="0"/>
        <v>0</v>
      </c>
      <c r="N23" s="206">
        <v>2400</v>
      </c>
      <c r="O23" s="207">
        <f t="shared" si="1"/>
        <v>0</v>
      </c>
      <c r="P23">
        <f t="shared" si="2"/>
        <v>0</v>
      </c>
    </row>
    <row r="24" spans="1:16" x14ac:dyDescent="0.2">
      <c r="A24" s="210">
        <v>20</v>
      </c>
      <c r="B24" s="201">
        <v>45679</v>
      </c>
      <c r="C24" s="212" t="s">
        <v>565</v>
      </c>
      <c r="D24" s="212" t="s">
        <v>554</v>
      </c>
      <c r="G24" s="213" t="s">
        <v>130</v>
      </c>
      <c r="J24" s="214">
        <v>380</v>
      </c>
      <c r="K24" s="208" t="s">
        <v>130</v>
      </c>
      <c r="L24" s="204">
        <v>45679</v>
      </c>
      <c r="M24" s="208">
        <f t="shared" si="0"/>
        <v>0</v>
      </c>
      <c r="N24" s="206">
        <v>380</v>
      </c>
      <c r="O24" s="207">
        <f t="shared" si="1"/>
        <v>0</v>
      </c>
      <c r="P24">
        <f t="shared" si="2"/>
        <v>0</v>
      </c>
    </row>
    <row r="25" spans="1:16" x14ac:dyDescent="0.2">
      <c r="A25" s="210">
        <v>21</v>
      </c>
      <c r="B25" s="201">
        <v>45679</v>
      </c>
      <c r="C25" s="212" t="s">
        <v>566</v>
      </c>
      <c r="D25" s="212" t="s">
        <v>554</v>
      </c>
      <c r="G25" s="213" t="s">
        <v>130</v>
      </c>
      <c r="J25" s="214">
        <v>285</v>
      </c>
      <c r="K25" s="208" t="s">
        <v>130</v>
      </c>
      <c r="L25" s="204">
        <v>45679</v>
      </c>
      <c r="M25" s="208">
        <f t="shared" si="0"/>
        <v>0</v>
      </c>
      <c r="N25" s="206">
        <v>285</v>
      </c>
      <c r="O25" s="207">
        <f t="shared" si="1"/>
        <v>0</v>
      </c>
      <c r="P25">
        <f t="shared" si="2"/>
        <v>0</v>
      </c>
    </row>
    <row r="26" spans="1:16" x14ac:dyDescent="0.2">
      <c r="A26" s="210">
        <v>28</v>
      </c>
      <c r="B26" s="201">
        <v>45679</v>
      </c>
      <c r="C26" s="212" t="s">
        <v>567</v>
      </c>
      <c r="D26" s="212" t="s">
        <v>568</v>
      </c>
      <c r="G26" s="213" t="s">
        <v>130</v>
      </c>
      <c r="J26" s="214">
        <v>500</v>
      </c>
      <c r="K26" s="208" t="s">
        <v>130</v>
      </c>
      <c r="L26" s="204">
        <v>45679</v>
      </c>
      <c r="M26" s="208">
        <f t="shared" si="0"/>
        <v>0</v>
      </c>
      <c r="N26" s="206">
        <v>500</v>
      </c>
      <c r="O26" s="207">
        <f t="shared" si="1"/>
        <v>0</v>
      </c>
      <c r="P26">
        <f t="shared" si="2"/>
        <v>0</v>
      </c>
    </row>
    <row r="27" spans="1:16" x14ac:dyDescent="0.2">
      <c r="A27" s="210">
        <v>29</v>
      </c>
      <c r="B27" s="201">
        <v>45679</v>
      </c>
      <c r="C27" s="212" t="s">
        <v>569</v>
      </c>
      <c r="D27" s="212" t="s">
        <v>570</v>
      </c>
      <c r="G27" s="213" t="s">
        <v>130</v>
      </c>
      <c r="J27" s="214">
        <v>750</v>
      </c>
      <c r="K27" s="208" t="s">
        <v>130</v>
      </c>
      <c r="L27" s="204">
        <v>45679</v>
      </c>
      <c r="M27" s="208">
        <f t="shared" si="0"/>
        <v>0</v>
      </c>
      <c r="N27" s="206">
        <v>750</v>
      </c>
      <c r="O27" s="207">
        <f t="shared" si="1"/>
        <v>0</v>
      </c>
      <c r="P27">
        <f t="shared" si="2"/>
        <v>0</v>
      </c>
    </row>
    <row r="28" spans="1:16" x14ac:dyDescent="0.2">
      <c r="A28" s="210">
        <v>39</v>
      </c>
      <c r="B28" s="201">
        <v>45679</v>
      </c>
      <c r="C28" s="212" t="s">
        <v>571</v>
      </c>
      <c r="D28" s="212" t="s">
        <v>572</v>
      </c>
      <c r="G28" s="213" t="s">
        <v>130</v>
      </c>
      <c r="J28" s="214">
        <v>476.44</v>
      </c>
      <c r="K28" s="208" t="s">
        <v>130</v>
      </c>
      <c r="L28" s="204">
        <v>45679</v>
      </c>
      <c r="M28" s="208">
        <f t="shared" si="0"/>
        <v>0</v>
      </c>
      <c r="N28" s="206">
        <v>476.44</v>
      </c>
      <c r="O28" s="207">
        <f t="shared" si="1"/>
        <v>0</v>
      </c>
      <c r="P28">
        <f t="shared" si="2"/>
        <v>0</v>
      </c>
    </row>
    <row r="29" spans="1:16" x14ac:dyDescent="0.2">
      <c r="A29" s="210">
        <v>40</v>
      </c>
      <c r="B29" s="201">
        <v>45679</v>
      </c>
      <c r="C29" s="212" t="s">
        <v>571</v>
      </c>
      <c r="D29" s="212" t="s">
        <v>573</v>
      </c>
      <c r="G29" s="213" t="s">
        <v>130</v>
      </c>
      <c r="J29" s="214">
        <v>551.91</v>
      </c>
      <c r="K29" s="208" t="s">
        <v>130</v>
      </c>
      <c r="L29" s="204">
        <v>45679</v>
      </c>
      <c r="M29" s="208">
        <f t="shared" si="0"/>
        <v>0</v>
      </c>
      <c r="N29" s="206">
        <v>551.91</v>
      </c>
      <c r="O29" s="207">
        <f t="shared" si="1"/>
        <v>0</v>
      </c>
      <c r="P29">
        <f t="shared" si="2"/>
        <v>0</v>
      </c>
    </row>
    <row r="30" spans="1:16" x14ac:dyDescent="0.2">
      <c r="A30" s="210">
        <v>96</v>
      </c>
      <c r="B30" s="201">
        <v>45702</v>
      </c>
      <c r="C30" s="212" t="s">
        <v>574</v>
      </c>
      <c r="D30" s="212" t="s">
        <v>575</v>
      </c>
      <c r="G30" s="213" t="s">
        <v>130</v>
      </c>
      <c r="J30" s="214">
        <v>173.83</v>
      </c>
      <c r="K30" s="208" t="s">
        <v>130</v>
      </c>
      <c r="L30" s="204">
        <v>45702</v>
      </c>
      <c r="M30" s="208">
        <f t="shared" si="0"/>
        <v>0</v>
      </c>
      <c r="N30" s="206">
        <v>173.83</v>
      </c>
      <c r="O30" s="207">
        <f t="shared" si="1"/>
        <v>0</v>
      </c>
      <c r="P30">
        <f t="shared" si="2"/>
        <v>0</v>
      </c>
    </row>
    <row r="31" spans="1:16" x14ac:dyDescent="0.2">
      <c r="A31" s="210">
        <v>97</v>
      </c>
      <c r="B31" s="201">
        <v>45702</v>
      </c>
      <c r="C31" s="212" t="s">
        <v>544</v>
      </c>
      <c r="D31" s="212" t="s">
        <v>576</v>
      </c>
      <c r="G31" s="213" t="s">
        <v>577</v>
      </c>
      <c r="J31" s="214">
        <v>216.43</v>
      </c>
      <c r="K31" s="208" t="s">
        <v>130</v>
      </c>
      <c r="L31" s="204">
        <v>45702</v>
      </c>
      <c r="M31" s="208">
        <f t="shared" si="0"/>
        <v>0</v>
      </c>
      <c r="N31" s="206">
        <v>216.43</v>
      </c>
      <c r="O31" s="207">
        <f t="shared" si="1"/>
        <v>0</v>
      </c>
      <c r="P31">
        <f t="shared" si="2"/>
        <v>0</v>
      </c>
    </row>
    <row r="32" spans="1:16" x14ac:dyDescent="0.2">
      <c r="A32" s="210">
        <v>98</v>
      </c>
      <c r="B32" s="201">
        <v>45702</v>
      </c>
      <c r="C32" s="212" t="s">
        <v>578</v>
      </c>
      <c r="D32" s="212" t="s">
        <v>579</v>
      </c>
      <c r="G32" s="213" t="s">
        <v>130</v>
      </c>
      <c r="J32" s="214">
        <v>329.66</v>
      </c>
      <c r="K32" s="208" t="s">
        <v>130</v>
      </c>
      <c r="L32" s="204">
        <v>45702</v>
      </c>
      <c r="M32" s="208">
        <f t="shared" si="0"/>
        <v>0</v>
      </c>
      <c r="N32" s="206">
        <v>329.66</v>
      </c>
      <c r="O32" s="207">
        <f t="shared" si="1"/>
        <v>0</v>
      </c>
      <c r="P32">
        <f t="shared" si="2"/>
        <v>0</v>
      </c>
    </row>
    <row r="33" spans="1:16" x14ac:dyDescent="0.2">
      <c r="A33" s="210">
        <v>99</v>
      </c>
      <c r="B33" s="201">
        <v>45702</v>
      </c>
      <c r="C33" s="212" t="s">
        <v>580</v>
      </c>
      <c r="D33" s="212" t="s">
        <v>581</v>
      </c>
      <c r="G33" s="213" t="s">
        <v>130</v>
      </c>
      <c r="J33" s="214">
        <v>50</v>
      </c>
      <c r="K33" s="208" t="s">
        <v>130</v>
      </c>
      <c r="L33" s="204">
        <v>45702</v>
      </c>
      <c r="M33" s="208">
        <f t="shared" si="0"/>
        <v>0</v>
      </c>
      <c r="N33" s="206">
        <v>50</v>
      </c>
      <c r="O33" s="207">
        <f t="shared" si="1"/>
        <v>0</v>
      </c>
      <c r="P33">
        <f t="shared" si="2"/>
        <v>0</v>
      </c>
    </row>
    <row r="34" spans="1:16" x14ac:dyDescent="0.2">
      <c r="A34" s="210">
        <v>100</v>
      </c>
      <c r="B34" s="201">
        <v>45702</v>
      </c>
      <c r="C34" s="212" t="s">
        <v>560</v>
      </c>
      <c r="D34" s="212" t="s">
        <v>582</v>
      </c>
      <c r="G34" s="213" t="s">
        <v>130</v>
      </c>
      <c r="J34" s="214">
        <v>1045</v>
      </c>
      <c r="K34" s="208" t="s">
        <v>130</v>
      </c>
      <c r="L34" s="204">
        <v>45702</v>
      </c>
      <c r="M34" s="208">
        <f t="shared" si="0"/>
        <v>0</v>
      </c>
      <c r="N34" s="206">
        <v>1045</v>
      </c>
      <c r="O34" s="207">
        <f t="shared" si="1"/>
        <v>0</v>
      </c>
      <c r="P34">
        <f t="shared" si="2"/>
        <v>0</v>
      </c>
    </row>
    <row r="35" spans="1:16" x14ac:dyDescent="0.2">
      <c r="A35" s="210">
        <v>101</v>
      </c>
      <c r="B35" s="201">
        <v>45702</v>
      </c>
      <c r="C35" s="212" t="s">
        <v>563</v>
      </c>
      <c r="D35" s="212" t="s">
        <v>583</v>
      </c>
      <c r="G35" s="213" t="s">
        <v>130</v>
      </c>
      <c r="J35" s="214">
        <v>2400</v>
      </c>
      <c r="K35" s="208" t="s">
        <v>130</v>
      </c>
      <c r="L35" s="204">
        <v>45702</v>
      </c>
      <c r="M35" s="208">
        <f t="shared" si="0"/>
        <v>0</v>
      </c>
      <c r="N35" s="206">
        <v>2400</v>
      </c>
      <c r="O35" s="207">
        <f t="shared" si="1"/>
        <v>0</v>
      </c>
      <c r="P35">
        <f t="shared" si="2"/>
        <v>0</v>
      </c>
    </row>
    <row r="36" spans="1:16" x14ac:dyDescent="0.2">
      <c r="A36" s="210">
        <v>102</v>
      </c>
      <c r="B36" s="201">
        <v>45702</v>
      </c>
      <c r="C36" s="212" t="s">
        <v>555</v>
      </c>
      <c r="D36" s="212" t="s">
        <v>584</v>
      </c>
      <c r="G36" s="213" t="s">
        <v>130</v>
      </c>
      <c r="J36" s="214">
        <v>760</v>
      </c>
      <c r="K36" s="208" t="s">
        <v>130</v>
      </c>
      <c r="L36" s="204">
        <v>45702</v>
      </c>
      <c r="M36" s="208">
        <f t="shared" si="0"/>
        <v>0</v>
      </c>
      <c r="N36" s="206">
        <v>760</v>
      </c>
      <c r="O36" s="207">
        <f t="shared" si="1"/>
        <v>0</v>
      </c>
      <c r="P36">
        <f t="shared" si="2"/>
        <v>0</v>
      </c>
    </row>
    <row r="37" spans="1:16" x14ac:dyDescent="0.2">
      <c r="A37" s="210">
        <v>118</v>
      </c>
      <c r="B37" s="201">
        <v>45702</v>
      </c>
      <c r="C37" s="212" t="s">
        <v>571</v>
      </c>
      <c r="D37" s="212" t="s">
        <v>585</v>
      </c>
      <c r="G37" s="213" t="s">
        <v>130</v>
      </c>
      <c r="J37" s="214">
        <v>314.93</v>
      </c>
      <c r="K37" s="208" t="s">
        <v>130</v>
      </c>
      <c r="L37" s="204">
        <v>45702</v>
      </c>
      <c r="M37" s="208">
        <f t="shared" si="0"/>
        <v>0</v>
      </c>
      <c r="N37" s="206">
        <v>314.93</v>
      </c>
      <c r="O37" s="207">
        <f t="shared" si="1"/>
        <v>0</v>
      </c>
      <c r="P37">
        <f t="shared" si="2"/>
        <v>0</v>
      </c>
    </row>
    <row r="38" spans="1:16" x14ac:dyDescent="0.2">
      <c r="A38" s="210">
        <v>119</v>
      </c>
      <c r="B38" s="201">
        <v>45702</v>
      </c>
      <c r="C38" s="212" t="s">
        <v>571</v>
      </c>
      <c r="D38" s="212" t="s">
        <v>586</v>
      </c>
      <c r="G38" s="213" t="s">
        <v>130</v>
      </c>
      <c r="J38" s="214">
        <v>466.66</v>
      </c>
      <c r="K38" s="208" t="s">
        <v>130</v>
      </c>
      <c r="L38" s="204">
        <v>45702</v>
      </c>
      <c r="M38" s="208">
        <f t="shared" si="0"/>
        <v>0</v>
      </c>
      <c r="N38" s="206">
        <v>466.66</v>
      </c>
      <c r="O38" s="207">
        <f t="shared" si="1"/>
        <v>0</v>
      </c>
      <c r="P38">
        <f t="shared" si="2"/>
        <v>0</v>
      </c>
    </row>
    <row r="39" spans="1:16" x14ac:dyDescent="0.2">
      <c r="A39" s="210">
        <v>123</v>
      </c>
      <c r="B39" s="201">
        <v>45719</v>
      </c>
      <c r="C39" s="212" t="s">
        <v>544</v>
      </c>
      <c r="D39" s="212" t="s">
        <v>587</v>
      </c>
      <c r="G39" s="213" t="s">
        <v>130</v>
      </c>
      <c r="J39" s="214">
        <v>7369</v>
      </c>
      <c r="K39" s="208" t="s">
        <v>130</v>
      </c>
      <c r="L39" s="204">
        <v>45719</v>
      </c>
      <c r="M39" s="208">
        <f t="shared" ref="M39:M69" si="3">IF(K39&lt;&gt;"",L39-K39,0)</f>
        <v>0</v>
      </c>
      <c r="N39" s="206">
        <v>7369</v>
      </c>
      <c r="O39" s="207">
        <f t="shared" ref="O39:O69" si="4">IF(K39&lt;&gt;"",N39*M39,0)</f>
        <v>0</v>
      </c>
      <c r="P39">
        <f t="shared" ref="P39:P69" si="5">IF(K39&lt;&gt;"",N39,0)</f>
        <v>0</v>
      </c>
    </row>
    <row r="40" spans="1:16" x14ac:dyDescent="0.2">
      <c r="A40" s="210">
        <v>124</v>
      </c>
      <c r="B40" s="201">
        <v>45737</v>
      </c>
      <c r="C40" s="212" t="s">
        <v>563</v>
      </c>
      <c r="D40" s="212" t="s">
        <v>588</v>
      </c>
      <c r="G40" s="213" t="s">
        <v>130</v>
      </c>
      <c r="J40" s="214">
        <v>2400</v>
      </c>
      <c r="K40" s="208" t="s">
        <v>130</v>
      </c>
      <c r="L40" s="204">
        <v>45737</v>
      </c>
      <c r="M40" s="208">
        <f t="shared" si="3"/>
        <v>0</v>
      </c>
      <c r="N40" s="206">
        <v>2400</v>
      </c>
      <c r="O40" s="207">
        <f t="shared" si="4"/>
        <v>0</v>
      </c>
      <c r="P40">
        <f t="shared" si="5"/>
        <v>0</v>
      </c>
    </row>
    <row r="41" spans="1:16" x14ac:dyDescent="0.2">
      <c r="A41" s="210">
        <v>125</v>
      </c>
      <c r="B41" s="201">
        <v>45737</v>
      </c>
      <c r="C41" s="212" t="s">
        <v>555</v>
      </c>
      <c r="D41" s="212" t="s">
        <v>589</v>
      </c>
      <c r="G41" s="213" t="s">
        <v>130</v>
      </c>
      <c r="J41" s="214">
        <v>760</v>
      </c>
      <c r="K41" s="208" t="s">
        <v>130</v>
      </c>
      <c r="L41" s="204">
        <v>45737</v>
      </c>
      <c r="M41" s="208">
        <f t="shared" si="3"/>
        <v>0</v>
      </c>
      <c r="N41" s="206">
        <v>760</v>
      </c>
      <c r="O41" s="207">
        <f t="shared" si="4"/>
        <v>0</v>
      </c>
      <c r="P41">
        <f t="shared" si="5"/>
        <v>0</v>
      </c>
    </row>
    <row r="42" spans="1:16" x14ac:dyDescent="0.2">
      <c r="A42" s="210">
        <v>126</v>
      </c>
      <c r="B42" s="201">
        <v>45737</v>
      </c>
      <c r="C42" s="212" t="s">
        <v>560</v>
      </c>
      <c r="D42" s="212" t="s">
        <v>590</v>
      </c>
      <c r="G42" s="213" t="s">
        <v>130</v>
      </c>
      <c r="J42" s="214">
        <v>1045</v>
      </c>
      <c r="K42" s="208" t="s">
        <v>130</v>
      </c>
      <c r="L42" s="204">
        <v>45737</v>
      </c>
      <c r="M42" s="208">
        <f t="shared" si="3"/>
        <v>0</v>
      </c>
      <c r="N42" s="206">
        <v>1045</v>
      </c>
      <c r="O42" s="207">
        <f t="shared" si="4"/>
        <v>0</v>
      </c>
      <c r="P42">
        <f t="shared" si="5"/>
        <v>0</v>
      </c>
    </row>
    <row r="43" spans="1:16" x14ac:dyDescent="0.2">
      <c r="A43" s="210">
        <v>151</v>
      </c>
      <c r="B43" s="201">
        <v>45737</v>
      </c>
      <c r="C43" s="212" t="s">
        <v>571</v>
      </c>
      <c r="D43" s="212" t="s">
        <v>591</v>
      </c>
      <c r="G43" s="213" t="s">
        <v>130</v>
      </c>
      <c r="J43" s="214">
        <v>314.93</v>
      </c>
      <c r="K43" s="208" t="s">
        <v>130</v>
      </c>
      <c r="L43" s="204">
        <v>45737</v>
      </c>
      <c r="M43" s="208">
        <f t="shared" si="3"/>
        <v>0</v>
      </c>
      <c r="N43" s="206">
        <v>314.93</v>
      </c>
      <c r="O43" s="207">
        <f t="shared" si="4"/>
        <v>0</v>
      </c>
      <c r="P43">
        <f t="shared" si="5"/>
        <v>0</v>
      </c>
    </row>
    <row r="44" spans="1:16" x14ac:dyDescent="0.2">
      <c r="A44" s="210">
        <v>152</v>
      </c>
      <c r="B44" s="201">
        <v>45737</v>
      </c>
      <c r="C44" s="212" t="s">
        <v>571</v>
      </c>
      <c r="D44" s="212" t="s">
        <v>592</v>
      </c>
      <c r="G44" s="213" t="s">
        <v>130</v>
      </c>
      <c r="J44" s="214">
        <v>2236.69</v>
      </c>
      <c r="K44" s="208" t="s">
        <v>130</v>
      </c>
      <c r="L44" s="204">
        <v>45737</v>
      </c>
      <c r="M44" s="208">
        <f t="shared" si="3"/>
        <v>0</v>
      </c>
      <c r="N44" s="206">
        <v>2236.69</v>
      </c>
      <c r="O44" s="207">
        <f t="shared" si="4"/>
        <v>0</v>
      </c>
      <c r="P44">
        <f t="shared" si="5"/>
        <v>0</v>
      </c>
    </row>
    <row r="45" spans="1:16" x14ac:dyDescent="0.2">
      <c r="A45" s="210">
        <v>153</v>
      </c>
      <c r="B45" s="201">
        <v>45737</v>
      </c>
      <c r="C45" s="212" t="s">
        <v>571</v>
      </c>
      <c r="D45" s="212" t="s">
        <v>593</v>
      </c>
      <c r="G45" s="213" t="s">
        <v>130</v>
      </c>
      <c r="J45" s="214">
        <v>411.28</v>
      </c>
      <c r="K45" s="208" t="s">
        <v>130</v>
      </c>
      <c r="L45" s="204">
        <v>45737</v>
      </c>
      <c r="M45" s="208">
        <f t="shared" si="3"/>
        <v>0</v>
      </c>
      <c r="N45" s="206">
        <v>411.28</v>
      </c>
      <c r="O45" s="207">
        <f t="shared" si="4"/>
        <v>0</v>
      </c>
      <c r="P45">
        <f t="shared" si="5"/>
        <v>0</v>
      </c>
    </row>
    <row r="46" spans="1:16" x14ac:dyDescent="0.2">
      <c r="A46" s="210">
        <v>157</v>
      </c>
      <c r="B46" s="201">
        <v>45742</v>
      </c>
      <c r="C46" s="212" t="s">
        <v>594</v>
      </c>
      <c r="D46" s="212" t="s">
        <v>595</v>
      </c>
      <c r="G46" s="213" t="s">
        <v>130</v>
      </c>
      <c r="J46" s="214">
        <v>465.68</v>
      </c>
      <c r="K46" s="208" t="s">
        <v>130</v>
      </c>
      <c r="L46" s="204">
        <v>45742</v>
      </c>
      <c r="M46" s="208">
        <f t="shared" si="3"/>
        <v>0</v>
      </c>
      <c r="N46" s="206">
        <v>465.68</v>
      </c>
      <c r="O46" s="207">
        <f t="shared" si="4"/>
        <v>0</v>
      </c>
      <c r="P46">
        <f t="shared" si="5"/>
        <v>0</v>
      </c>
    </row>
    <row r="47" spans="1:16" x14ac:dyDescent="0.2">
      <c r="A47" s="210">
        <v>158</v>
      </c>
      <c r="B47" s="201">
        <v>45742</v>
      </c>
      <c r="C47" s="212" t="s">
        <v>536</v>
      </c>
      <c r="D47" s="212" t="s">
        <v>596</v>
      </c>
      <c r="G47" s="213" t="s">
        <v>130</v>
      </c>
      <c r="J47" s="214">
        <v>15500.4</v>
      </c>
      <c r="K47" s="208" t="s">
        <v>130</v>
      </c>
      <c r="L47" s="204">
        <v>45742</v>
      </c>
      <c r="M47" s="208">
        <f t="shared" si="3"/>
        <v>0</v>
      </c>
      <c r="N47" s="206">
        <v>15500.4</v>
      </c>
      <c r="O47" s="207">
        <f t="shared" si="4"/>
        <v>0</v>
      </c>
      <c r="P47">
        <f t="shared" si="5"/>
        <v>0</v>
      </c>
    </row>
    <row r="48" spans="1:16" x14ac:dyDescent="0.2">
      <c r="A48" s="210">
        <v>159</v>
      </c>
      <c r="B48" s="201">
        <v>45742</v>
      </c>
      <c r="C48" s="212" t="s">
        <v>536</v>
      </c>
      <c r="D48" s="212" t="s">
        <v>597</v>
      </c>
      <c r="G48" s="213" t="s">
        <v>130</v>
      </c>
      <c r="J48" s="214">
        <v>3046.2</v>
      </c>
      <c r="K48" s="208" t="s">
        <v>130</v>
      </c>
      <c r="L48" s="204">
        <v>45742</v>
      </c>
      <c r="M48" s="208">
        <f t="shared" si="3"/>
        <v>0</v>
      </c>
      <c r="N48" s="206">
        <v>3046.2</v>
      </c>
      <c r="O48" s="207">
        <f t="shared" si="4"/>
        <v>0</v>
      </c>
      <c r="P48">
        <f t="shared" si="5"/>
        <v>0</v>
      </c>
    </row>
    <row r="49" spans="1:16" x14ac:dyDescent="0.2">
      <c r="A49" s="210">
        <v>160</v>
      </c>
      <c r="B49" s="201">
        <v>45742</v>
      </c>
      <c r="C49" s="212" t="s">
        <v>598</v>
      </c>
      <c r="D49" s="212" t="s">
        <v>599</v>
      </c>
      <c r="G49" s="213" t="s">
        <v>130</v>
      </c>
      <c r="J49" s="214">
        <v>631.20000000000005</v>
      </c>
      <c r="K49" s="208" t="s">
        <v>130</v>
      </c>
      <c r="L49" s="204">
        <v>45742</v>
      </c>
      <c r="M49" s="208">
        <f t="shared" si="3"/>
        <v>0</v>
      </c>
      <c r="N49" s="206">
        <v>631.20000000000005</v>
      </c>
      <c r="O49" s="207">
        <f t="shared" si="4"/>
        <v>0</v>
      </c>
      <c r="P49">
        <f t="shared" si="5"/>
        <v>0</v>
      </c>
    </row>
    <row r="50" spans="1:16" x14ac:dyDescent="0.2">
      <c r="A50" s="210">
        <v>161</v>
      </c>
      <c r="B50" s="201">
        <v>45742</v>
      </c>
      <c r="C50" s="212" t="s">
        <v>598</v>
      </c>
      <c r="D50" s="212" t="s">
        <v>600</v>
      </c>
      <c r="G50" s="213" t="s">
        <v>130</v>
      </c>
      <c r="J50" s="214">
        <v>42.08</v>
      </c>
      <c r="K50" s="208" t="s">
        <v>130</v>
      </c>
      <c r="L50" s="204">
        <v>45742</v>
      </c>
      <c r="M50" s="208">
        <f t="shared" si="3"/>
        <v>0</v>
      </c>
      <c r="N50" s="206">
        <v>42.08</v>
      </c>
      <c r="O50" s="207">
        <f t="shared" si="4"/>
        <v>0</v>
      </c>
      <c r="P50">
        <f t="shared" si="5"/>
        <v>0</v>
      </c>
    </row>
    <row r="51" spans="1:16" x14ac:dyDescent="0.2">
      <c r="A51" s="210">
        <v>162</v>
      </c>
      <c r="B51" s="201">
        <v>45742</v>
      </c>
      <c r="C51" s="212" t="s">
        <v>544</v>
      </c>
      <c r="D51" s="212" t="s">
        <v>601</v>
      </c>
      <c r="G51" s="213" t="s">
        <v>130</v>
      </c>
      <c r="J51" s="214">
        <v>234</v>
      </c>
      <c r="K51" s="208" t="s">
        <v>130</v>
      </c>
      <c r="L51" s="204">
        <v>45742</v>
      </c>
      <c r="M51" s="208">
        <f t="shared" si="3"/>
        <v>0</v>
      </c>
      <c r="N51" s="206">
        <v>234</v>
      </c>
      <c r="O51" s="207">
        <f t="shared" si="4"/>
        <v>0</v>
      </c>
      <c r="P51">
        <f t="shared" si="5"/>
        <v>0</v>
      </c>
    </row>
    <row r="52" spans="1:16" x14ac:dyDescent="0.2">
      <c r="A52" s="210">
        <v>184</v>
      </c>
      <c r="B52" s="201">
        <v>45744</v>
      </c>
      <c r="C52" s="212" t="s">
        <v>602</v>
      </c>
      <c r="D52" s="212" t="s">
        <v>603</v>
      </c>
      <c r="G52" s="213" t="s">
        <v>130</v>
      </c>
      <c r="J52" s="214">
        <v>883.28</v>
      </c>
      <c r="K52" s="208" t="s">
        <v>130</v>
      </c>
      <c r="L52" s="204">
        <v>45744</v>
      </c>
      <c r="M52" s="208">
        <f t="shared" si="3"/>
        <v>0</v>
      </c>
      <c r="N52" s="206">
        <v>883.28</v>
      </c>
      <c r="O52" s="207">
        <f t="shared" si="4"/>
        <v>0</v>
      </c>
      <c r="P52">
        <f t="shared" si="5"/>
        <v>0</v>
      </c>
    </row>
    <row r="53" spans="1:16" x14ac:dyDescent="0.2">
      <c r="A53" s="210">
        <v>185</v>
      </c>
      <c r="B53" s="201">
        <v>45744</v>
      </c>
      <c r="C53" s="212" t="s">
        <v>536</v>
      </c>
      <c r="D53" s="212" t="s">
        <v>604</v>
      </c>
      <c r="G53" s="213" t="s">
        <v>130</v>
      </c>
      <c r="J53" s="214">
        <v>181</v>
      </c>
      <c r="K53" s="208" t="s">
        <v>130</v>
      </c>
      <c r="L53" s="204">
        <v>45744</v>
      </c>
      <c r="M53" s="208">
        <f t="shared" si="3"/>
        <v>0</v>
      </c>
      <c r="N53" s="206">
        <v>181</v>
      </c>
      <c r="O53" s="207">
        <f t="shared" si="4"/>
        <v>0</v>
      </c>
      <c r="P53">
        <f t="shared" si="5"/>
        <v>0</v>
      </c>
    </row>
    <row r="54" spans="1:16" x14ac:dyDescent="0.2">
      <c r="A54" s="210">
        <v>186</v>
      </c>
      <c r="B54" s="201">
        <v>45744</v>
      </c>
      <c r="C54" s="212" t="s">
        <v>536</v>
      </c>
      <c r="D54" s="212" t="s">
        <v>604</v>
      </c>
      <c r="G54" s="213" t="s">
        <v>130</v>
      </c>
      <c r="J54" s="214">
        <v>519</v>
      </c>
      <c r="K54" s="208" t="s">
        <v>130</v>
      </c>
      <c r="L54" s="204">
        <v>45744</v>
      </c>
      <c r="M54" s="208">
        <f t="shared" si="3"/>
        <v>0</v>
      </c>
      <c r="N54" s="206">
        <v>519</v>
      </c>
      <c r="O54" s="207">
        <f t="shared" si="4"/>
        <v>0</v>
      </c>
      <c r="P54">
        <f t="shared" si="5"/>
        <v>0</v>
      </c>
    </row>
    <row r="55" spans="1:16" x14ac:dyDescent="0.2">
      <c r="A55" s="210">
        <v>187</v>
      </c>
      <c r="B55" s="201">
        <v>45744</v>
      </c>
      <c r="C55" s="212" t="s">
        <v>536</v>
      </c>
      <c r="D55" s="212" t="s">
        <v>604</v>
      </c>
      <c r="G55" s="213" t="s">
        <v>130</v>
      </c>
      <c r="J55" s="214">
        <v>170</v>
      </c>
      <c r="K55" s="208" t="s">
        <v>130</v>
      </c>
      <c r="L55" s="204">
        <v>45744</v>
      </c>
      <c r="M55" s="208">
        <f t="shared" si="3"/>
        <v>0</v>
      </c>
      <c r="N55" s="206">
        <v>170</v>
      </c>
      <c r="O55" s="207">
        <f t="shared" si="4"/>
        <v>0</v>
      </c>
      <c r="P55">
        <f t="shared" si="5"/>
        <v>0</v>
      </c>
    </row>
    <row r="56" spans="1:16" x14ac:dyDescent="0.2">
      <c r="A56" s="210">
        <v>188</v>
      </c>
      <c r="B56" s="201">
        <v>45744</v>
      </c>
      <c r="C56" s="212" t="s">
        <v>605</v>
      </c>
      <c r="D56" s="212" t="s">
        <v>606</v>
      </c>
      <c r="G56" s="213" t="s">
        <v>130</v>
      </c>
      <c r="J56" s="214">
        <v>674.93</v>
      </c>
      <c r="K56" s="208" t="s">
        <v>130</v>
      </c>
      <c r="L56" s="204">
        <v>45744</v>
      </c>
      <c r="M56" s="208">
        <f t="shared" si="3"/>
        <v>0</v>
      </c>
      <c r="N56" s="206">
        <v>674.93</v>
      </c>
      <c r="O56" s="207">
        <f t="shared" si="4"/>
        <v>0</v>
      </c>
      <c r="P56">
        <f t="shared" si="5"/>
        <v>0</v>
      </c>
    </row>
    <row r="57" spans="1:16" x14ac:dyDescent="0.2">
      <c r="A57" s="210">
        <v>189</v>
      </c>
      <c r="B57" s="201">
        <v>45744</v>
      </c>
      <c r="C57" s="212" t="s">
        <v>605</v>
      </c>
      <c r="D57" s="212" t="s">
        <v>606</v>
      </c>
      <c r="G57" s="213" t="s">
        <v>130</v>
      </c>
      <c r="J57" s="214">
        <v>144.06</v>
      </c>
      <c r="K57" s="208" t="s">
        <v>130</v>
      </c>
      <c r="L57" s="204">
        <v>45744</v>
      </c>
      <c r="M57" s="208">
        <f t="shared" si="3"/>
        <v>0</v>
      </c>
      <c r="N57" s="206">
        <v>144.06</v>
      </c>
      <c r="O57" s="207">
        <f t="shared" si="4"/>
        <v>0</v>
      </c>
      <c r="P57">
        <f t="shared" si="5"/>
        <v>0</v>
      </c>
    </row>
    <row r="58" spans="1:16" x14ac:dyDescent="0.2">
      <c r="A58" s="210">
        <v>190</v>
      </c>
      <c r="B58" s="201">
        <v>45744</v>
      </c>
      <c r="C58" s="212" t="s">
        <v>607</v>
      </c>
      <c r="D58" s="212" t="s">
        <v>608</v>
      </c>
      <c r="G58" s="213" t="s">
        <v>130</v>
      </c>
      <c r="J58" s="214">
        <v>500</v>
      </c>
      <c r="K58" s="208" t="s">
        <v>130</v>
      </c>
      <c r="L58" s="204">
        <v>45744</v>
      </c>
      <c r="M58" s="208">
        <f t="shared" si="3"/>
        <v>0</v>
      </c>
      <c r="N58" s="206">
        <v>500</v>
      </c>
      <c r="O58" s="207">
        <f t="shared" si="4"/>
        <v>0</v>
      </c>
      <c r="P58">
        <f t="shared" si="5"/>
        <v>0</v>
      </c>
    </row>
    <row r="59" spans="1:16" x14ac:dyDescent="0.2">
      <c r="A59" s="210">
        <v>191</v>
      </c>
      <c r="B59" s="201">
        <v>45744</v>
      </c>
      <c r="C59" s="212" t="s">
        <v>536</v>
      </c>
      <c r="D59" s="212" t="s">
        <v>609</v>
      </c>
      <c r="G59" s="213" t="s">
        <v>130</v>
      </c>
      <c r="J59" s="214">
        <v>1698.8</v>
      </c>
      <c r="K59" s="208" t="s">
        <v>130</v>
      </c>
      <c r="L59" s="204">
        <v>45744</v>
      </c>
      <c r="M59" s="208">
        <f t="shared" si="3"/>
        <v>0</v>
      </c>
      <c r="N59" s="206">
        <v>1698.8</v>
      </c>
      <c r="O59" s="207">
        <f t="shared" si="4"/>
        <v>0</v>
      </c>
      <c r="P59">
        <f t="shared" si="5"/>
        <v>0</v>
      </c>
    </row>
    <row r="60" spans="1:16" x14ac:dyDescent="0.2">
      <c r="A60" s="210">
        <v>192</v>
      </c>
      <c r="B60" s="201">
        <v>45744</v>
      </c>
      <c r="C60" s="212" t="s">
        <v>536</v>
      </c>
      <c r="D60" s="212" t="s">
        <v>610</v>
      </c>
      <c r="G60" s="213" t="s">
        <v>130</v>
      </c>
      <c r="J60" s="214">
        <v>1497</v>
      </c>
      <c r="K60" s="208" t="s">
        <v>130</v>
      </c>
      <c r="L60" s="204">
        <v>45744</v>
      </c>
      <c r="M60" s="208">
        <f t="shared" si="3"/>
        <v>0</v>
      </c>
      <c r="N60" s="206">
        <v>1497</v>
      </c>
      <c r="O60" s="207">
        <f t="shared" si="4"/>
        <v>0</v>
      </c>
      <c r="P60">
        <f t="shared" si="5"/>
        <v>0</v>
      </c>
    </row>
    <row r="61" spans="1:16" x14ac:dyDescent="0.2">
      <c r="A61" s="210">
        <v>193</v>
      </c>
      <c r="B61" s="201">
        <v>45744</v>
      </c>
      <c r="C61" s="212" t="s">
        <v>536</v>
      </c>
      <c r="D61" s="212" t="s">
        <v>611</v>
      </c>
      <c r="G61" s="213" t="s">
        <v>130</v>
      </c>
      <c r="J61" s="214">
        <v>2959.6</v>
      </c>
      <c r="K61" s="208" t="s">
        <v>130</v>
      </c>
      <c r="L61" s="204">
        <v>45744</v>
      </c>
      <c r="M61" s="208">
        <f t="shared" si="3"/>
        <v>0</v>
      </c>
      <c r="N61" s="206">
        <v>2959.6</v>
      </c>
      <c r="O61" s="207">
        <f t="shared" si="4"/>
        <v>0</v>
      </c>
      <c r="P61">
        <f t="shared" si="5"/>
        <v>0</v>
      </c>
    </row>
    <row r="62" spans="1:16" x14ac:dyDescent="0.2">
      <c r="A62" s="210">
        <v>194</v>
      </c>
      <c r="B62" s="201">
        <v>45744</v>
      </c>
      <c r="C62" s="212" t="s">
        <v>536</v>
      </c>
      <c r="D62" s="212" t="s">
        <v>612</v>
      </c>
      <c r="G62" s="213" t="s">
        <v>130</v>
      </c>
      <c r="J62" s="214">
        <v>3324</v>
      </c>
      <c r="K62" s="208" t="s">
        <v>130</v>
      </c>
      <c r="L62" s="204">
        <v>45744</v>
      </c>
      <c r="M62" s="208">
        <f t="shared" si="3"/>
        <v>0</v>
      </c>
      <c r="N62" s="206">
        <v>3324</v>
      </c>
      <c r="O62" s="207">
        <f t="shared" si="4"/>
        <v>0</v>
      </c>
      <c r="P62">
        <f t="shared" si="5"/>
        <v>0</v>
      </c>
    </row>
    <row r="63" spans="1:16" x14ac:dyDescent="0.2">
      <c r="A63" s="210">
        <v>195</v>
      </c>
      <c r="B63" s="201">
        <v>45744</v>
      </c>
      <c r="C63" s="212" t="s">
        <v>613</v>
      </c>
      <c r="D63" s="212" t="s">
        <v>614</v>
      </c>
      <c r="G63" s="213" t="s">
        <v>130</v>
      </c>
      <c r="J63" s="214">
        <v>27313.87</v>
      </c>
      <c r="K63" s="208" t="s">
        <v>130</v>
      </c>
      <c r="L63" s="204">
        <v>45744</v>
      </c>
      <c r="M63" s="208">
        <f t="shared" si="3"/>
        <v>0</v>
      </c>
      <c r="N63" s="206">
        <v>27313.87</v>
      </c>
      <c r="O63" s="207">
        <f t="shared" si="4"/>
        <v>0</v>
      </c>
      <c r="P63">
        <f t="shared" si="5"/>
        <v>0</v>
      </c>
    </row>
    <row r="64" spans="1:16" x14ac:dyDescent="0.2">
      <c r="A64" s="210">
        <v>196</v>
      </c>
      <c r="B64" s="201">
        <v>45744</v>
      </c>
      <c r="C64" s="212" t="s">
        <v>615</v>
      </c>
      <c r="D64" s="212" t="s">
        <v>616</v>
      </c>
      <c r="G64" s="213" t="s">
        <v>130</v>
      </c>
      <c r="J64" s="214">
        <v>300</v>
      </c>
      <c r="K64" s="208" t="s">
        <v>130</v>
      </c>
      <c r="L64" s="204">
        <v>45744</v>
      </c>
      <c r="M64" s="208">
        <f t="shared" si="3"/>
        <v>0</v>
      </c>
      <c r="N64" s="206">
        <v>300</v>
      </c>
      <c r="O64" s="207">
        <f t="shared" si="4"/>
        <v>0</v>
      </c>
      <c r="P64">
        <f t="shared" si="5"/>
        <v>0</v>
      </c>
    </row>
    <row r="65" spans="1:16" x14ac:dyDescent="0.2">
      <c r="A65" s="210">
        <v>197</v>
      </c>
      <c r="B65" s="201">
        <v>45744</v>
      </c>
      <c r="C65" s="212" t="s">
        <v>617</v>
      </c>
      <c r="D65" s="212" t="s">
        <v>618</v>
      </c>
      <c r="G65" s="213" t="s">
        <v>130</v>
      </c>
      <c r="J65" s="214">
        <v>1099</v>
      </c>
      <c r="K65" s="208" t="s">
        <v>130</v>
      </c>
      <c r="L65" s="204">
        <v>45744</v>
      </c>
      <c r="M65" s="208">
        <f t="shared" si="3"/>
        <v>0</v>
      </c>
      <c r="N65" s="206">
        <v>1099</v>
      </c>
      <c r="O65" s="207">
        <f t="shared" si="4"/>
        <v>0</v>
      </c>
      <c r="P65">
        <f t="shared" si="5"/>
        <v>0</v>
      </c>
    </row>
    <row r="66" spans="1:16" x14ac:dyDescent="0.2">
      <c r="A66" s="210">
        <v>199</v>
      </c>
      <c r="B66" s="201">
        <v>45744</v>
      </c>
      <c r="C66" s="212" t="s">
        <v>619</v>
      </c>
      <c r="D66" s="212" t="s">
        <v>620</v>
      </c>
      <c r="G66" s="213" t="s">
        <v>130</v>
      </c>
      <c r="J66" s="214">
        <v>676.79</v>
      </c>
      <c r="K66" s="208" t="s">
        <v>130</v>
      </c>
      <c r="L66" s="204">
        <v>45744</v>
      </c>
      <c r="M66" s="208">
        <f t="shared" si="3"/>
        <v>0</v>
      </c>
      <c r="N66" s="206">
        <v>676.79</v>
      </c>
      <c r="O66" s="207">
        <f t="shared" si="4"/>
        <v>0</v>
      </c>
      <c r="P66">
        <f t="shared" si="5"/>
        <v>0</v>
      </c>
    </row>
    <row r="67" spans="1:16" x14ac:dyDescent="0.2">
      <c r="A67" s="210">
        <v>200</v>
      </c>
      <c r="B67" s="201">
        <v>45744</v>
      </c>
      <c r="C67" s="212" t="s">
        <v>619</v>
      </c>
      <c r="D67" s="212" t="s">
        <v>620</v>
      </c>
      <c r="G67" s="213" t="s">
        <v>130</v>
      </c>
      <c r="J67" s="214">
        <v>97.21</v>
      </c>
      <c r="K67" s="208" t="s">
        <v>130</v>
      </c>
      <c r="L67" s="204">
        <v>45744</v>
      </c>
      <c r="M67" s="208">
        <f t="shared" si="3"/>
        <v>0</v>
      </c>
      <c r="N67" s="206">
        <v>97.21</v>
      </c>
      <c r="O67" s="207">
        <f t="shared" si="4"/>
        <v>0</v>
      </c>
      <c r="P67">
        <f t="shared" si="5"/>
        <v>0</v>
      </c>
    </row>
    <row r="68" spans="1:16" x14ac:dyDescent="0.2">
      <c r="A68" s="210">
        <v>201</v>
      </c>
      <c r="B68" s="201">
        <v>45744</v>
      </c>
      <c r="C68" s="212" t="s">
        <v>619</v>
      </c>
      <c r="D68" s="212" t="s">
        <v>621</v>
      </c>
      <c r="G68" s="213" t="s">
        <v>130</v>
      </c>
      <c r="J68" s="214">
        <v>886</v>
      </c>
      <c r="K68" s="208" t="s">
        <v>130</v>
      </c>
      <c r="L68" s="204">
        <v>45744</v>
      </c>
      <c r="M68" s="208">
        <f t="shared" si="3"/>
        <v>0</v>
      </c>
      <c r="N68" s="206">
        <v>886</v>
      </c>
      <c r="O68" s="207">
        <f t="shared" si="4"/>
        <v>0</v>
      </c>
      <c r="P68">
        <f t="shared" si="5"/>
        <v>0</v>
      </c>
    </row>
    <row r="69" spans="1:16" x14ac:dyDescent="0.2">
      <c r="A69" s="210">
        <v>206</v>
      </c>
      <c r="B69" s="201">
        <v>45744</v>
      </c>
      <c r="C69" s="212" t="s">
        <v>371</v>
      </c>
      <c r="D69" s="212" t="s">
        <v>622</v>
      </c>
      <c r="G69" s="213" t="s">
        <v>130</v>
      </c>
      <c r="J69" s="214">
        <v>12.26</v>
      </c>
      <c r="K69" s="208" t="s">
        <v>130</v>
      </c>
      <c r="L69" s="204">
        <v>45744</v>
      </c>
      <c r="M69" s="208">
        <f t="shared" si="3"/>
        <v>0</v>
      </c>
      <c r="N69" s="206">
        <v>12.26</v>
      </c>
      <c r="O69" s="207">
        <f t="shared" si="4"/>
        <v>0</v>
      </c>
      <c r="P69">
        <f t="shared" si="5"/>
        <v>0</v>
      </c>
    </row>
    <row r="70" spans="1:16" x14ac:dyDescent="0.2">
      <c r="K70" s="209"/>
      <c r="L70" s="209"/>
      <c r="M70" s="209"/>
      <c r="N70" s="209"/>
      <c r="O70" s="209"/>
    </row>
    <row r="71" spans="1:16" x14ac:dyDescent="0.2">
      <c r="K71" s="209"/>
      <c r="L71" s="209"/>
      <c r="M71" s="210" t="s">
        <v>623</v>
      </c>
      <c r="N71" s="211">
        <f>SUBTOTAL(9,P7:P69)</f>
        <v>0</v>
      </c>
      <c r="O71" s="211">
        <f>SUBTOTAL(9,O7:O69)</f>
        <v>0</v>
      </c>
    </row>
    <row r="72" spans="1:16" x14ac:dyDescent="0.2">
      <c r="M72" s="210" t="s">
        <v>624</v>
      </c>
      <c r="O72" s="210">
        <f>IF(N71&lt;&gt;0,O72/N72,0)</f>
        <v>0</v>
      </c>
    </row>
    <row r="73" spans="1:16" x14ac:dyDescent="0.2">
      <c r="K73" s="209"/>
      <c r="L73" s="209"/>
      <c r="M73" s="209"/>
      <c r="N73" s="209"/>
      <c r="O73" s="209"/>
    </row>
    <row r="74" spans="1:16" x14ac:dyDescent="0.2">
      <c r="K74" s="209"/>
      <c r="L74" s="209"/>
      <c r="M74" s="210" t="s">
        <v>540</v>
      </c>
      <c r="N74" s="211">
        <f>FattureTempi!AG95</f>
        <v>250470.67</v>
      </c>
      <c r="O74" s="211">
        <f>FattureTempi!AH95</f>
        <v>-470106.76000000013</v>
      </c>
    </row>
    <row r="75" spans="1:16" x14ac:dyDescent="0.2">
      <c r="M75" s="211" t="s">
        <v>541</v>
      </c>
      <c r="O75" s="211">
        <f>FattureTempi!AH96</f>
        <v>-1.8768934502391041</v>
      </c>
    </row>
    <row r="76" spans="1:16" x14ac:dyDescent="0.2">
      <c r="K76" s="209"/>
      <c r="L76" s="209"/>
      <c r="M76" s="209"/>
      <c r="N76" s="209"/>
      <c r="O76" s="209"/>
    </row>
    <row r="77" spans="1:16" x14ac:dyDescent="0.2">
      <c r="K77" s="209"/>
      <c r="L77" s="209"/>
      <c r="M77" s="215" t="s">
        <v>625</v>
      </c>
      <c r="N77" s="216">
        <f>N74+N71</f>
        <v>250470.67</v>
      </c>
      <c r="O77" s="216">
        <f>O74+O71</f>
        <v>-470106.76000000013</v>
      </c>
    </row>
    <row r="78" spans="1:16" ht="36" x14ac:dyDescent="0.2">
      <c r="M78" s="217" t="s">
        <v>626</v>
      </c>
      <c r="N78" s="218"/>
      <c r="O78" s="216">
        <f>(O77/N77)</f>
        <v>-1.8768934502391041</v>
      </c>
    </row>
    <row r="79" spans="1:16" x14ac:dyDescent="0.2">
      <c r="O79" s="129"/>
    </row>
    <row r="80" spans="1:16" x14ac:dyDescent="0.2">
      <c r="I80" s="6"/>
      <c r="J80" s="2"/>
    </row>
  </sheetData>
  <autoFilter ref="A6:O6" xr:uid="{A00AACDA-23FC-490D-B09B-42D4E185D0E3}"/>
  <mergeCells count="5">
    <mergeCell ref="A5:J5"/>
    <mergeCell ref="A1:O1"/>
    <mergeCell ref="A3:O3"/>
    <mergeCell ref="A4:O4"/>
    <mergeCell ref="K5:O5"/>
  </mergeCells>
  <pageMargins left="0.75" right="0.75" top="1" bottom="1" header="0.5" footer="0.5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B2ED4-5980-4B86-9D05-2366A64D727F}">
  <dimension ref="A1:P27"/>
  <sheetViews>
    <sheetView showGridLines="0" zoomScaleNormal="100" workbookViewId="0">
      <selection sqref="A1:M1"/>
    </sheetView>
  </sheetViews>
  <sheetFormatPr defaultRowHeight="15" x14ac:dyDescent="0.2"/>
  <cols>
    <col min="1" max="1" width="30.7109375" style="104" customWidth="1"/>
    <col min="2" max="2" width="20.7109375" style="115" customWidth="1"/>
    <col min="3" max="3" width="14.7109375" style="116" customWidth="1"/>
    <col min="4" max="4" width="5.7109375" style="116" customWidth="1"/>
    <col min="5" max="5" width="12.5703125" style="113" customWidth="1"/>
    <col min="6" max="6" width="36.7109375" style="116" customWidth="1"/>
    <col min="7" max="7" width="14.7109375" style="104" customWidth="1"/>
    <col min="8" max="8" width="5.7109375" style="104" customWidth="1"/>
    <col min="9" max="9" width="20.7109375" style="104" customWidth="1"/>
    <col min="10" max="10" width="20.7109375" style="115" customWidth="1"/>
    <col min="11" max="11" width="5.7109375" style="114" customWidth="1"/>
    <col min="12" max="12" width="12.5703125" style="114" customWidth="1"/>
    <col min="13" max="13" width="5.7109375" style="104" customWidth="1"/>
    <col min="14" max="16384" width="9.140625" style="104"/>
  </cols>
  <sheetData>
    <row r="1" spans="1:16" s="87" customFormat="1" ht="23.1" customHeight="1" x14ac:dyDescent="0.2">
      <c r="A1" s="270"/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2"/>
    </row>
    <row r="2" spans="1:16" s="94" customFormat="1" ht="15" customHeight="1" x14ac:dyDescent="0.2">
      <c r="A2" s="88"/>
      <c r="B2" s="90"/>
      <c r="C2" s="91"/>
      <c r="D2" s="91"/>
      <c r="E2" s="133"/>
      <c r="F2" s="91"/>
      <c r="G2" s="89"/>
      <c r="H2" s="89"/>
      <c r="I2" s="89"/>
      <c r="J2" s="90"/>
      <c r="K2" s="21"/>
      <c r="L2" s="21"/>
      <c r="M2" s="180"/>
    </row>
    <row r="3" spans="1:16" s="87" customFormat="1" ht="23.1" customHeight="1" x14ac:dyDescent="0.2">
      <c r="A3" s="278" t="s">
        <v>103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80"/>
    </row>
    <row r="4" spans="1:16" s="87" customFormat="1" ht="23.1" customHeight="1" x14ac:dyDescent="0.2">
      <c r="A4" s="95"/>
      <c r="B4" s="98"/>
      <c r="C4" s="172"/>
      <c r="D4" s="172"/>
      <c r="E4" s="134"/>
      <c r="F4" s="172"/>
      <c r="J4" s="171"/>
      <c r="K4" s="158"/>
      <c r="L4" s="158"/>
      <c r="M4" s="157"/>
    </row>
    <row r="5" spans="1:16" s="87" customFormat="1" ht="32.25" customHeight="1" x14ac:dyDescent="0.2">
      <c r="A5" s="273" t="s">
        <v>102</v>
      </c>
      <c r="B5" s="274"/>
      <c r="C5" s="179" t="s">
        <v>101</v>
      </c>
      <c r="D5" s="178"/>
      <c r="E5" s="177" t="str">
        <f>IF(OR(L13="SI",L15="SI"),"SI","NO")</f>
        <v>SI</v>
      </c>
      <c r="F5" s="154"/>
      <c r="G5" s="154"/>
      <c r="H5" s="154"/>
      <c r="I5" s="154"/>
      <c r="J5" s="154"/>
      <c r="K5" s="154"/>
      <c r="L5" s="154"/>
      <c r="M5" s="152"/>
      <c r="N5" s="259" t="s">
        <v>100</v>
      </c>
      <c r="O5" s="260"/>
    </row>
    <row r="6" spans="1:16" s="87" customFormat="1" ht="23.1" customHeight="1" x14ac:dyDescent="0.2">
      <c r="A6" s="95"/>
      <c r="B6" s="98"/>
      <c r="C6" s="99"/>
      <c r="D6" s="172"/>
      <c r="E6" s="176"/>
      <c r="F6" s="172"/>
      <c r="J6" s="171"/>
      <c r="K6" s="158"/>
      <c r="L6" s="158"/>
      <c r="M6" s="157"/>
    </row>
    <row r="7" spans="1:16" s="87" customFormat="1" ht="23.1" customHeight="1" x14ac:dyDescent="0.2">
      <c r="A7" s="263" t="s">
        <v>99</v>
      </c>
      <c r="B7" s="282"/>
      <c r="C7" s="156">
        <f>Debiti!G6</f>
        <v>0</v>
      </c>
      <c r="D7" s="154"/>
      <c r="E7" s="268" t="s">
        <v>112</v>
      </c>
      <c r="F7" s="269"/>
      <c r="G7" s="269"/>
      <c r="H7" s="94"/>
      <c r="I7" s="175"/>
      <c r="J7" s="174"/>
      <c r="K7" s="94"/>
      <c r="L7" s="165"/>
      <c r="M7" s="173"/>
      <c r="N7" s="259" t="s">
        <v>98</v>
      </c>
      <c r="O7" s="260"/>
      <c r="P7" s="260"/>
    </row>
    <row r="8" spans="1:16" s="87" customFormat="1" ht="23.1" customHeight="1" x14ac:dyDescent="0.2">
      <c r="A8" s="95"/>
      <c r="B8" s="98"/>
      <c r="C8" s="99"/>
      <c r="D8" s="172"/>
      <c r="E8" s="134"/>
      <c r="F8" s="99"/>
      <c r="G8" s="96"/>
      <c r="J8" s="171"/>
      <c r="K8" s="158"/>
      <c r="L8" s="158"/>
      <c r="M8" s="157"/>
    </row>
    <row r="9" spans="1:16" s="87" customFormat="1" ht="23.1" customHeight="1" x14ac:dyDescent="0.2">
      <c r="A9" s="275" t="s">
        <v>97</v>
      </c>
      <c r="B9" s="281"/>
      <c r="C9" s="166">
        <f>ElencoFatture!O6</f>
        <v>0</v>
      </c>
      <c r="D9" s="167"/>
      <c r="E9" s="275" t="s">
        <v>91</v>
      </c>
      <c r="F9" s="276" t="s">
        <v>96</v>
      </c>
      <c r="G9" s="170">
        <f>C9/100*5</f>
        <v>0</v>
      </c>
      <c r="J9" s="154"/>
      <c r="L9" s="154"/>
      <c r="M9" s="152"/>
    </row>
    <row r="10" spans="1:16" s="87" customFormat="1" ht="23.1" customHeight="1" x14ac:dyDescent="0.2">
      <c r="A10" s="275" t="s">
        <v>95</v>
      </c>
      <c r="B10" s="276"/>
      <c r="C10" s="166">
        <f>ElencoFatture!O7</f>
        <v>0</v>
      </c>
      <c r="D10" s="167"/>
      <c r="E10" s="169"/>
      <c r="F10" s="169"/>
      <c r="G10" s="168"/>
      <c r="H10" s="154"/>
      <c r="I10" s="154"/>
      <c r="J10" s="154"/>
      <c r="K10" s="154"/>
      <c r="L10" s="154"/>
      <c r="M10" s="152"/>
    </row>
    <row r="11" spans="1:16" s="87" customFormat="1" ht="23.1" customHeight="1" x14ac:dyDescent="0.2">
      <c r="A11" s="275" t="s">
        <v>94</v>
      </c>
      <c r="B11" s="277"/>
      <c r="C11" s="166">
        <f>ElencoFatture!O8</f>
        <v>0</v>
      </c>
      <c r="D11" s="167"/>
      <c r="E11" s="275" t="s">
        <v>91</v>
      </c>
      <c r="F11" s="281"/>
      <c r="G11" s="166">
        <f>C11/100*5</f>
        <v>0</v>
      </c>
      <c r="H11" s="154"/>
      <c r="I11" s="267"/>
      <c r="J11" s="267"/>
      <c r="K11" s="94"/>
      <c r="L11" s="165"/>
      <c r="M11" s="152"/>
      <c r="N11" s="259" t="s">
        <v>93</v>
      </c>
      <c r="O11" s="260"/>
      <c r="P11" s="260"/>
    </row>
    <row r="12" spans="1:16" s="87" customFormat="1" ht="23.1" customHeight="1" x14ac:dyDescent="0.2">
      <c r="A12" s="163"/>
      <c r="B12" s="162"/>
      <c r="C12" s="160"/>
      <c r="D12" s="125"/>
      <c r="E12" s="161"/>
      <c r="F12" s="160"/>
      <c r="G12" s="159"/>
      <c r="I12" s="96"/>
      <c r="J12" s="98"/>
      <c r="K12" s="158"/>
      <c r="L12" s="97"/>
      <c r="M12" s="157"/>
    </row>
    <row r="13" spans="1:16" s="87" customFormat="1" ht="23.1" customHeight="1" x14ac:dyDescent="0.2">
      <c r="A13" s="263" t="s">
        <v>92</v>
      </c>
      <c r="B13" s="264"/>
      <c r="C13" s="156">
        <f>C11</f>
        <v>0</v>
      </c>
      <c r="D13" s="164"/>
      <c r="E13" s="263" t="s">
        <v>91</v>
      </c>
      <c r="F13" s="264"/>
      <c r="G13" s="155">
        <f>C13/100*5</f>
        <v>0</v>
      </c>
      <c r="H13" s="154"/>
      <c r="I13" s="265" t="s">
        <v>90</v>
      </c>
      <c r="J13" s="266"/>
      <c r="L13" s="153" t="str">
        <f>IF(ROUND(C7,2)&lt;=ROUND(G13,2),"SI","NO")</f>
        <v>SI</v>
      </c>
      <c r="M13" s="152"/>
      <c r="N13" s="261" t="s">
        <v>89</v>
      </c>
      <c r="O13" s="262"/>
    </row>
    <row r="14" spans="1:16" s="87" customFormat="1" ht="23.1" customHeight="1" x14ac:dyDescent="0.2">
      <c r="A14" s="163"/>
      <c r="B14" s="162"/>
      <c r="C14" s="160"/>
      <c r="D14" s="125"/>
      <c r="E14" s="161"/>
      <c r="F14" s="160"/>
      <c r="G14" s="159"/>
      <c r="I14" s="96"/>
      <c r="J14" s="98"/>
      <c r="K14" s="158"/>
      <c r="L14" s="97"/>
      <c r="M14" s="157"/>
    </row>
    <row r="15" spans="1:16" s="87" customFormat="1" ht="23.1" customHeight="1" x14ac:dyDescent="0.2">
      <c r="A15" s="263" t="s">
        <v>88</v>
      </c>
      <c r="B15" s="282"/>
      <c r="C15" s="156">
        <v>0</v>
      </c>
      <c r="D15" s="94"/>
      <c r="E15" s="263" t="s">
        <v>87</v>
      </c>
      <c r="F15" s="264"/>
      <c r="G15" s="155">
        <f>IF(OR(C15=0, C15="0,00"),0,C7/C15)</f>
        <v>0</v>
      </c>
      <c r="H15" s="154"/>
      <c r="I15" s="265" t="s">
        <v>86</v>
      </c>
      <c r="J15" s="266"/>
      <c r="L15" s="153" t="str">
        <f>IF(G15&lt;=0.9,"SI","NO")</f>
        <v>SI</v>
      </c>
      <c r="M15" s="152"/>
      <c r="N15" s="261" t="s">
        <v>85</v>
      </c>
      <c r="O15" s="262"/>
    </row>
    <row r="16" spans="1:16" s="87" customFormat="1" ht="23.1" customHeight="1" x14ac:dyDescent="0.2">
      <c r="A16" s="95"/>
      <c r="B16" s="98"/>
      <c r="C16" s="99"/>
      <c r="D16" s="99"/>
      <c r="E16" s="134"/>
      <c r="F16" s="99"/>
      <c r="G16" s="96"/>
      <c r="H16" s="96"/>
      <c r="I16" s="96"/>
      <c r="J16" s="98"/>
      <c r="K16" s="97"/>
      <c r="L16" s="97"/>
      <c r="M16" s="151"/>
    </row>
    <row r="17" spans="1:13" x14ac:dyDescent="0.2">
      <c r="B17" s="104"/>
      <c r="C17" s="104"/>
      <c r="D17" s="104"/>
      <c r="E17" s="104"/>
      <c r="F17" s="104"/>
      <c r="J17" s="104"/>
      <c r="K17" s="104"/>
      <c r="L17" s="104"/>
    </row>
    <row r="18" spans="1:13" x14ac:dyDescent="0.2">
      <c r="A18" s="284" t="s">
        <v>84</v>
      </c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</row>
    <row r="19" spans="1:13" x14ac:dyDescent="0.2">
      <c r="A19" s="285" t="s">
        <v>83</v>
      </c>
      <c r="B19" s="285"/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</row>
    <row r="20" spans="1:13" x14ac:dyDescent="0.2">
      <c r="A20" s="283" t="s">
        <v>82</v>
      </c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</row>
    <row r="21" spans="1:13" x14ac:dyDescent="0.2">
      <c r="A21" s="150" t="s">
        <v>81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</row>
    <row r="22" spans="1:13" x14ac:dyDescent="0.2">
      <c r="A22" s="283" t="s">
        <v>80</v>
      </c>
      <c r="B22" s="283"/>
      <c r="C22" s="283"/>
      <c r="D22" s="283"/>
      <c r="E22" s="283"/>
      <c r="F22" s="283"/>
      <c r="G22" s="283"/>
      <c r="H22" s="283"/>
      <c r="I22" s="283"/>
      <c r="J22" s="283"/>
      <c r="K22" s="283"/>
      <c r="L22" s="283"/>
      <c r="M22" s="283"/>
    </row>
    <row r="23" spans="1:13" x14ac:dyDescent="0.2">
      <c r="A23" s="283" t="s">
        <v>79</v>
      </c>
      <c r="B23" s="283"/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283"/>
    </row>
    <row r="24" spans="1:13" x14ac:dyDescent="0.2">
      <c r="A24" s="283" t="s">
        <v>78</v>
      </c>
      <c r="B24" s="283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</row>
    <row r="25" spans="1:13" x14ac:dyDescent="0.2">
      <c r="A25" s="283" t="s">
        <v>77</v>
      </c>
      <c r="B25" s="283"/>
      <c r="C25" s="283"/>
      <c r="D25" s="283"/>
      <c r="E25" s="283"/>
      <c r="F25" s="283"/>
      <c r="G25" s="283"/>
      <c r="H25" s="283"/>
      <c r="I25" s="283"/>
      <c r="J25" s="283"/>
      <c r="K25" s="283"/>
      <c r="L25" s="283"/>
      <c r="M25" s="283"/>
    </row>
    <row r="26" spans="1:13" x14ac:dyDescent="0.2">
      <c r="A26" s="149" t="s">
        <v>76</v>
      </c>
      <c r="B26" s="146"/>
      <c r="C26" s="148"/>
      <c r="D26" s="148"/>
      <c r="E26" s="148"/>
      <c r="F26" s="148"/>
      <c r="G26" s="146"/>
      <c r="H26" s="146"/>
      <c r="I26" s="146"/>
      <c r="J26" s="146"/>
      <c r="K26" s="147"/>
      <c r="L26" s="147"/>
      <c r="M26" s="146"/>
    </row>
    <row r="27" spans="1:13" x14ac:dyDescent="0.2">
      <c r="A27" s="145" t="s">
        <v>75</v>
      </c>
    </row>
  </sheetData>
  <sheetProtection password="D3C7" sheet="1"/>
  <mergeCells count="29">
    <mergeCell ref="A25:M25"/>
    <mergeCell ref="A23:M23"/>
    <mergeCell ref="A13:B13"/>
    <mergeCell ref="A18:M18"/>
    <mergeCell ref="A19:M19"/>
    <mergeCell ref="A20:M20"/>
    <mergeCell ref="A22:M22"/>
    <mergeCell ref="A24:M24"/>
    <mergeCell ref="A15:B15"/>
    <mergeCell ref="I13:J13"/>
    <mergeCell ref="A1:M1"/>
    <mergeCell ref="A5:B5"/>
    <mergeCell ref="E9:F9"/>
    <mergeCell ref="A10:B10"/>
    <mergeCell ref="A11:B11"/>
    <mergeCell ref="A3:M3"/>
    <mergeCell ref="A9:B9"/>
    <mergeCell ref="E11:F11"/>
    <mergeCell ref="A7:B7"/>
    <mergeCell ref="N5:O5"/>
    <mergeCell ref="N13:O13"/>
    <mergeCell ref="N15:O15"/>
    <mergeCell ref="E15:F15"/>
    <mergeCell ref="I15:J15"/>
    <mergeCell ref="I11:J11"/>
    <mergeCell ref="E13:F13"/>
    <mergeCell ref="E7:G7"/>
    <mergeCell ref="N7:P7"/>
    <mergeCell ref="N11:P11"/>
  </mergeCells>
  <conditionalFormatting sqref="L15 L11 E5">
    <cfRule type="containsText" dxfId="5" priority="5" stopIfTrue="1" operator="containsText" text="SI">
      <formula>NOT(ISERROR(SEARCH("SI",E5)))</formula>
    </cfRule>
    <cfRule type="containsText" dxfId="4" priority="6" stopIfTrue="1" operator="containsText" text="NO">
      <formula>NOT(ISERROR(SEARCH("NO",E5)))</formula>
    </cfRule>
  </conditionalFormatting>
  <conditionalFormatting sqref="L7">
    <cfRule type="containsText" dxfId="3" priority="3" stopIfTrue="1" operator="containsText" text="SI">
      <formula>NOT(ISERROR(SEARCH("SI",L7)))</formula>
    </cfRule>
    <cfRule type="containsText" dxfId="2" priority="4" stopIfTrue="1" operator="containsText" text="NO">
      <formula>NOT(ISERROR(SEARCH("NO",L7)))</formula>
    </cfRule>
  </conditionalFormatting>
  <conditionalFormatting sqref="L13">
    <cfRule type="containsText" dxfId="1" priority="1" stopIfTrue="1" operator="containsText" text="SI">
      <formula>NOT(ISERROR(SEARCH("SI",L13)))</formula>
    </cfRule>
    <cfRule type="containsText" dxfId="0" priority="2" stopIfTrue="1" operator="containsText" text="NO">
      <formula>NOT(ISERROR(SEARCH("NO",L13)))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84762-9051-4994-9951-CA10DBDF2346}">
  <dimension ref="A1:AE17"/>
  <sheetViews>
    <sheetView showGridLines="0" zoomScaleNormal="100" workbookViewId="0">
      <selection sqref="A1:AC1"/>
    </sheetView>
  </sheetViews>
  <sheetFormatPr defaultRowHeight="15" x14ac:dyDescent="0.2"/>
  <cols>
    <col min="1" max="1" width="5.7109375" style="104" bestFit="1" customWidth="1"/>
    <col min="2" max="2" width="6.28515625" style="104" bestFit="1" customWidth="1"/>
    <col min="3" max="3" width="10.7109375" style="114" bestFit="1" customWidth="1"/>
    <col min="4" max="4" width="18.140625" style="115" customWidth="1"/>
    <col min="5" max="5" width="10.7109375" style="114" bestFit="1" customWidth="1"/>
    <col min="6" max="6" width="15.7109375" style="115" customWidth="1"/>
    <col min="7" max="8" width="12.140625" style="116" customWidth="1"/>
    <col min="9" max="9" width="8" style="113" customWidth="1"/>
    <col min="10" max="10" width="12.140625" style="116" customWidth="1"/>
    <col min="11" max="12" width="14.85546875" style="104" customWidth="1"/>
    <col min="13" max="13" width="5.7109375" style="104" bestFit="1" customWidth="1"/>
    <col min="14" max="14" width="8.28515625" style="104" bestFit="1" customWidth="1"/>
    <col min="15" max="15" width="10.7109375" style="114" bestFit="1" customWidth="1"/>
    <col min="16" max="16" width="25.5703125" style="115" customWidth="1"/>
    <col min="17" max="17" width="16.7109375" style="114" customWidth="1"/>
    <col min="18" max="18" width="19.28515625" style="114" customWidth="1"/>
    <col min="19" max="19" width="7" style="104" hidden="1" customWidth="1"/>
    <col min="20" max="20" width="22.28515625" style="115" hidden="1" customWidth="1"/>
    <col min="21" max="24" width="0" style="104" hidden="1" customWidth="1"/>
    <col min="25" max="25" width="5.7109375" style="104" hidden="1" customWidth="1"/>
    <col min="26" max="26" width="8.28515625" style="104" hidden="1" customWidth="1"/>
    <col min="27" max="27" width="3.28515625" style="104" hidden="1" customWidth="1"/>
    <col min="28" max="28" width="13.7109375" style="104" customWidth="1"/>
    <col min="29" max="29" width="14" style="114" customWidth="1"/>
    <col min="30" max="30" width="0" style="104" hidden="1" customWidth="1"/>
    <col min="31" max="31" width="9.140625" style="146" customWidth="1"/>
    <col min="32" max="16384" width="9.140625" style="104"/>
  </cols>
  <sheetData>
    <row r="1" spans="1:31" s="87" customFormat="1" ht="23.1" customHeight="1" x14ac:dyDescent="0.2">
      <c r="A1" s="249"/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E1" s="197"/>
    </row>
    <row r="2" spans="1:31" s="94" customFormat="1" ht="15" customHeight="1" x14ac:dyDescent="0.2">
      <c r="A2" s="88"/>
      <c r="B2" s="89"/>
      <c r="C2" s="21"/>
      <c r="D2" s="90"/>
      <c r="E2" s="21"/>
      <c r="F2" s="90"/>
      <c r="G2" s="91"/>
      <c r="H2" s="91"/>
      <c r="I2" s="133"/>
      <c r="J2" s="91"/>
      <c r="K2" s="89"/>
      <c r="L2" s="89"/>
      <c r="M2" s="89"/>
      <c r="N2" s="89"/>
      <c r="O2" s="21"/>
      <c r="P2" s="90"/>
      <c r="Q2" s="21"/>
      <c r="R2" s="21"/>
      <c r="S2" s="89"/>
      <c r="T2" s="90"/>
      <c r="U2" s="89"/>
      <c r="V2" s="89"/>
      <c r="W2" s="89"/>
      <c r="X2" s="89"/>
      <c r="Y2" s="89"/>
      <c r="Z2" s="89"/>
      <c r="AA2" s="89"/>
      <c r="AB2" s="89"/>
      <c r="AC2" s="21"/>
      <c r="AE2" s="198"/>
    </row>
    <row r="3" spans="1:31" s="87" customFormat="1" ht="23.1" customHeight="1" x14ac:dyDescent="0.2">
      <c r="A3" s="278" t="s">
        <v>72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9"/>
      <c r="AE3" s="197"/>
    </row>
    <row r="4" spans="1:31" s="87" customFormat="1" ht="23.1" customHeight="1" x14ac:dyDescent="0.2">
      <c r="A4" s="95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32"/>
      <c r="AE4" s="197"/>
    </row>
    <row r="5" spans="1:31" s="87" customFormat="1" ht="23.1" customHeight="1" x14ac:dyDescent="0.2">
      <c r="A5" s="273" t="s">
        <v>73</v>
      </c>
      <c r="B5" s="286"/>
      <c r="C5" s="286"/>
      <c r="D5" s="286"/>
      <c r="E5" s="286"/>
      <c r="F5" s="287"/>
      <c r="G5" s="142">
        <v>0</v>
      </c>
      <c r="H5" s="131"/>
      <c r="I5" s="131"/>
      <c r="J5" s="131"/>
      <c r="K5" s="131"/>
      <c r="L5" s="131"/>
      <c r="M5" s="131"/>
      <c r="N5" s="131"/>
      <c r="O5" s="13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32"/>
      <c r="AE5" s="197"/>
    </row>
    <row r="6" spans="1:31" s="87" customFormat="1" ht="23.1" customHeight="1" x14ac:dyDescent="0.2">
      <c r="A6" s="273" t="s">
        <v>74</v>
      </c>
      <c r="B6" s="286"/>
      <c r="C6" s="286"/>
      <c r="D6" s="286"/>
      <c r="E6" s="286"/>
      <c r="F6" s="286"/>
      <c r="G6" s="143">
        <v>0</v>
      </c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32"/>
      <c r="AE6" s="197"/>
    </row>
    <row r="7" spans="1:31" s="87" customFormat="1" ht="23.1" customHeight="1" x14ac:dyDescent="0.2">
      <c r="A7" s="95"/>
      <c r="B7" s="96"/>
      <c r="C7" s="97"/>
      <c r="D7" s="98"/>
      <c r="E7" s="97"/>
      <c r="F7" s="98"/>
      <c r="G7" s="99"/>
      <c r="H7" s="99"/>
      <c r="I7" s="134"/>
      <c r="J7" s="99"/>
      <c r="K7" s="96"/>
      <c r="L7" s="96"/>
      <c r="M7" s="96"/>
      <c r="N7" s="96"/>
      <c r="O7" s="97"/>
      <c r="P7" s="98"/>
      <c r="Q7" s="97"/>
      <c r="R7" s="97"/>
      <c r="S7" s="96"/>
      <c r="T7" s="98"/>
      <c r="U7" s="96"/>
      <c r="V7" s="96"/>
      <c r="W7" s="96"/>
      <c r="X7" s="96"/>
      <c r="Y7" s="96"/>
      <c r="Z7" s="96"/>
      <c r="AA7" s="96"/>
      <c r="AB7" s="96"/>
      <c r="AC7" s="140"/>
      <c r="AE7" s="197"/>
    </row>
    <row r="8" spans="1:31" s="87" customFormat="1" ht="23.1" customHeight="1" x14ac:dyDescent="0.2">
      <c r="A8" s="233" t="s">
        <v>14</v>
      </c>
      <c r="B8" s="245"/>
      <c r="C8" s="246"/>
      <c r="D8" s="233" t="s">
        <v>15</v>
      </c>
      <c r="E8" s="245"/>
      <c r="F8" s="245"/>
      <c r="G8" s="245"/>
      <c r="H8" s="245"/>
      <c r="I8" s="245"/>
      <c r="J8" s="245"/>
      <c r="K8" s="245"/>
      <c r="L8" s="246"/>
      <c r="M8" s="233" t="s">
        <v>16</v>
      </c>
      <c r="N8" s="245"/>
      <c r="O8" s="246"/>
      <c r="P8" s="233" t="s">
        <v>1</v>
      </c>
      <c r="Q8" s="245"/>
      <c r="R8" s="245"/>
      <c r="S8" s="233" t="s">
        <v>17</v>
      </c>
      <c r="T8" s="246"/>
      <c r="U8" s="233" t="s">
        <v>18</v>
      </c>
      <c r="V8" s="245"/>
      <c r="W8" s="245"/>
      <c r="X8" s="246"/>
      <c r="Y8" s="233" t="s">
        <v>19</v>
      </c>
      <c r="Z8" s="245"/>
      <c r="AA8" s="245"/>
      <c r="AB8" s="100" t="s">
        <v>47</v>
      </c>
      <c r="AC8" s="100" t="s">
        <v>71</v>
      </c>
      <c r="AE8" s="197"/>
    </row>
    <row r="9" spans="1:31" ht="36" customHeight="1" x14ac:dyDescent="0.2">
      <c r="A9" s="101" t="s">
        <v>21</v>
      </c>
      <c r="B9" s="101" t="s">
        <v>22</v>
      </c>
      <c r="C9" s="138" t="s">
        <v>25</v>
      </c>
      <c r="D9" s="101" t="s">
        <v>24</v>
      </c>
      <c r="E9" s="102" t="s">
        <v>25</v>
      </c>
      <c r="F9" s="101" t="s">
        <v>26</v>
      </c>
      <c r="G9" s="135" t="s">
        <v>66</v>
      </c>
      <c r="H9" s="103" t="s">
        <v>67</v>
      </c>
      <c r="I9" s="136" t="s">
        <v>68</v>
      </c>
      <c r="J9" s="135" t="s">
        <v>69</v>
      </c>
      <c r="K9" s="101" t="s">
        <v>28</v>
      </c>
      <c r="L9" s="101" t="s">
        <v>113</v>
      </c>
      <c r="M9" s="101" t="s">
        <v>21</v>
      </c>
      <c r="N9" s="101" t="s">
        <v>24</v>
      </c>
      <c r="O9" s="138" t="s">
        <v>25</v>
      </c>
      <c r="P9" s="101" t="s">
        <v>30</v>
      </c>
      <c r="Q9" s="102" t="s">
        <v>31</v>
      </c>
      <c r="R9" s="102" t="s">
        <v>32</v>
      </c>
      <c r="S9" s="101" t="s">
        <v>33</v>
      </c>
      <c r="T9" s="101" t="s">
        <v>26</v>
      </c>
      <c r="U9" s="101" t="s">
        <v>33</v>
      </c>
      <c r="V9" s="101" t="s">
        <v>34</v>
      </c>
      <c r="W9" s="101" t="s">
        <v>35</v>
      </c>
      <c r="X9" s="101" t="s">
        <v>36</v>
      </c>
      <c r="Y9" s="101" t="s">
        <v>21</v>
      </c>
      <c r="Z9" s="101" t="s">
        <v>24</v>
      </c>
      <c r="AA9" s="101" t="s">
        <v>37</v>
      </c>
      <c r="AB9" s="101" t="s">
        <v>25</v>
      </c>
      <c r="AC9" s="139" t="s">
        <v>70</v>
      </c>
    </row>
    <row r="10" spans="1:31" x14ac:dyDescent="0.2">
      <c r="A10" s="105"/>
      <c r="B10" s="105"/>
      <c r="C10" s="106"/>
      <c r="D10" s="107"/>
      <c r="E10" s="106"/>
      <c r="F10" s="108"/>
      <c r="G10" s="109"/>
      <c r="H10" s="109"/>
      <c r="I10" s="137"/>
      <c r="J10" s="109"/>
      <c r="K10" s="105"/>
      <c r="L10" s="105"/>
      <c r="M10" s="105"/>
      <c r="N10" s="105"/>
      <c r="O10" s="106"/>
      <c r="P10" s="108"/>
      <c r="Q10" s="106"/>
      <c r="R10" s="106"/>
      <c r="S10" s="105"/>
      <c r="T10" s="108"/>
      <c r="U10" s="105"/>
      <c r="V10" s="105"/>
      <c r="W10" s="105"/>
      <c r="X10" s="105"/>
      <c r="Y10" s="110"/>
      <c r="Z10" s="110"/>
      <c r="AA10" s="110"/>
      <c r="AB10" s="111"/>
      <c r="AC10" s="106"/>
    </row>
    <row r="11" spans="1:31" x14ac:dyDescent="0.2">
      <c r="C11" s="104"/>
      <c r="D11" s="104"/>
      <c r="E11" s="104"/>
      <c r="F11" s="104"/>
      <c r="G11" s="104"/>
      <c r="H11" s="104"/>
      <c r="I11" s="104"/>
      <c r="J11" s="104"/>
      <c r="O11" s="104"/>
      <c r="P11" s="104"/>
      <c r="Q11" s="104"/>
      <c r="R11" s="104"/>
      <c r="T11" s="104"/>
      <c r="AC11" s="104"/>
    </row>
    <row r="12" spans="1:31" x14ac:dyDescent="0.2">
      <c r="C12" s="104"/>
      <c r="D12" s="104"/>
      <c r="E12" s="104"/>
      <c r="F12" s="104"/>
      <c r="G12" s="104"/>
      <c r="H12" s="104"/>
      <c r="I12" s="104"/>
      <c r="J12" s="104"/>
      <c r="O12" s="104"/>
      <c r="P12" s="104"/>
      <c r="Q12" s="104"/>
      <c r="R12" s="104"/>
      <c r="T12" s="104"/>
      <c r="AC12" s="104"/>
    </row>
    <row r="13" spans="1:31" x14ac:dyDescent="0.2">
      <c r="C13" s="104"/>
      <c r="D13" s="104"/>
      <c r="E13" s="104"/>
      <c r="F13" s="104"/>
      <c r="G13" s="104"/>
      <c r="H13" s="104"/>
      <c r="I13" s="104"/>
      <c r="J13" s="104"/>
      <c r="O13" s="104"/>
      <c r="P13" s="104"/>
      <c r="Q13" s="104"/>
      <c r="R13" s="104"/>
      <c r="T13" s="104"/>
      <c r="AC13" s="104"/>
    </row>
    <row r="14" spans="1:31" x14ac:dyDescent="0.2">
      <c r="C14" s="104"/>
      <c r="D14" s="104"/>
      <c r="E14" s="104"/>
      <c r="F14" s="104"/>
      <c r="G14" s="104"/>
      <c r="H14" s="104"/>
      <c r="I14" s="104"/>
      <c r="J14" s="104"/>
      <c r="O14" s="104"/>
      <c r="P14" s="104"/>
      <c r="Q14" s="104"/>
      <c r="R14" s="104"/>
      <c r="T14" s="104"/>
      <c r="AC14" s="104"/>
    </row>
    <row r="15" spans="1:31" x14ac:dyDescent="0.2">
      <c r="C15" s="104"/>
      <c r="D15" s="104"/>
      <c r="E15" s="104"/>
      <c r="F15" s="104"/>
      <c r="G15" s="104"/>
      <c r="H15" s="104"/>
      <c r="I15" s="104"/>
      <c r="J15" s="104"/>
      <c r="O15" s="104"/>
      <c r="P15" s="104"/>
      <c r="Q15" s="104"/>
      <c r="R15" s="104"/>
      <c r="T15" s="104"/>
      <c r="AC15" s="104"/>
    </row>
    <row r="16" spans="1:31" x14ac:dyDescent="0.2">
      <c r="C16" s="104"/>
      <c r="D16" s="104"/>
      <c r="E16" s="104"/>
      <c r="F16" s="104"/>
      <c r="G16" s="104"/>
      <c r="H16" s="104"/>
      <c r="I16" s="104"/>
      <c r="J16" s="104"/>
      <c r="O16" s="104"/>
      <c r="P16" s="104"/>
      <c r="Q16" s="104"/>
      <c r="R16" s="104"/>
      <c r="T16" s="104"/>
      <c r="AC16" s="104"/>
    </row>
    <row r="17" spans="3:29" x14ac:dyDescent="0.2">
      <c r="C17" s="104"/>
      <c r="D17" s="104"/>
      <c r="E17" s="104"/>
      <c r="F17" s="104"/>
      <c r="G17" s="104"/>
      <c r="H17" s="104"/>
      <c r="I17" s="104"/>
      <c r="J17" s="104"/>
      <c r="O17" s="104"/>
      <c r="P17" s="104"/>
      <c r="Q17" s="104"/>
      <c r="R17" s="104"/>
      <c r="T17" s="104"/>
      <c r="AC17" s="104"/>
    </row>
  </sheetData>
  <mergeCells count="11">
    <mergeCell ref="S8:T8"/>
    <mergeCell ref="U8:X8"/>
    <mergeCell ref="Y8:AA8"/>
    <mergeCell ref="A5:F5"/>
    <mergeCell ref="A6:F6"/>
    <mergeCell ref="A1:AC1"/>
    <mergeCell ref="A3:AC3"/>
    <mergeCell ref="A8:C8"/>
    <mergeCell ref="D8:L8"/>
    <mergeCell ref="M8:O8"/>
    <mergeCell ref="P8:R8"/>
  </mergeCell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BD18F-4533-4808-8AD8-35A78E0731B5}">
  <dimension ref="A1:R20"/>
  <sheetViews>
    <sheetView showGridLines="0" topLeftCell="C1" zoomScaleNormal="100" workbookViewId="0">
      <selection sqref="A1:Q1"/>
    </sheetView>
  </sheetViews>
  <sheetFormatPr defaultRowHeight="15" x14ac:dyDescent="0.2"/>
  <cols>
    <col min="1" max="1" width="0" style="104" hidden="1" customWidth="1"/>
    <col min="2" max="2" width="10.28515625" style="104" hidden="1" customWidth="1"/>
    <col min="3" max="3" width="15.7109375" style="115" customWidth="1"/>
    <col min="4" max="4" width="10.7109375" style="114" bestFit="1" customWidth="1"/>
    <col min="5" max="5" width="10.7109375" style="114" customWidth="1"/>
    <col min="6" max="6" width="43.7109375" style="115" customWidth="1"/>
    <col min="7" max="7" width="15.5703125" style="115" hidden="1" customWidth="1"/>
    <col min="8" max="9" width="12.140625" style="116" customWidth="1"/>
    <col min="10" max="10" width="22.85546875" style="115" customWidth="1"/>
    <col min="11" max="11" width="13.7109375" style="115" customWidth="1"/>
    <col min="12" max="12" width="21.7109375" style="104" customWidth="1"/>
    <col min="13" max="16" width="12.140625" style="104" customWidth="1"/>
    <col min="17" max="17" width="9.140625" style="104" customWidth="1"/>
    <col min="18" max="18" width="9.140625" style="146" customWidth="1"/>
    <col min="19" max="16384" width="9.140625" style="104"/>
  </cols>
  <sheetData>
    <row r="1" spans="1:18" s="87" customFormat="1" ht="23.1" customHeight="1" x14ac:dyDescent="0.2">
      <c r="A1" s="294"/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3"/>
      <c r="R1" s="197"/>
    </row>
    <row r="2" spans="1:18" s="94" customFormat="1" ht="15" customHeight="1" x14ac:dyDescent="0.2">
      <c r="R2" s="198"/>
    </row>
    <row r="3" spans="1:18" s="87" customFormat="1" ht="23.1" customHeight="1" x14ac:dyDescent="0.2">
      <c r="A3" s="278" t="s">
        <v>111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253"/>
      <c r="R3" s="197"/>
    </row>
    <row r="4" spans="1:18" s="87" customFormat="1" x14ac:dyDescent="0.2">
      <c r="A4" s="307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251"/>
      <c r="R4" s="197"/>
    </row>
    <row r="5" spans="1:18" s="87" customFormat="1" ht="23.1" customHeight="1" x14ac:dyDescent="0.2">
      <c r="A5" s="290" t="s">
        <v>110</v>
      </c>
      <c r="B5" s="290"/>
      <c r="C5" s="290"/>
      <c r="D5" s="290"/>
      <c r="E5" s="290"/>
      <c r="F5" s="290"/>
      <c r="G5" s="290"/>
      <c r="H5" s="290"/>
      <c r="I5" s="291"/>
      <c r="J5" s="233" t="s">
        <v>109</v>
      </c>
      <c r="K5" s="252"/>
      <c r="L5" s="252"/>
      <c r="M5" s="252"/>
      <c r="N5" s="252"/>
      <c r="O5" s="252"/>
      <c r="P5" s="252"/>
      <c r="Q5" s="253"/>
      <c r="R5" s="197"/>
    </row>
    <row r="6" spans="1:18" s="87" customFormat="1" ht="23.1" customHeight="1" x14ac:dyDescent="0.2">
      <c r="C6" s="299" t="s">
        <v>97</v>
      </c>
      <c r="D6" s="300"/>
      <c r="E6" s="300"/>
      <c r="F6" s="300"/>
      <c r="G6" s="301"/>
      <c r="H6" s="190">
        <v>0</v>
      </c>
      <c r="I6" s="194"/>
      <c r="J6" s="297" t="s">
        <v>97</v>
      </c>
      <c r="K6" s="297"/>
      <c r="L6" s="297"/>
      <c r="M6" s="297"/>
      <c r="N6" s="298"/>
      <c r="O6" s="195">
        <v>0</v>
      </c>
      <c r="P6" s="308"/>
      <c r="Q6" s="309"/>
      <c r="R6" s="197"/>
    </row>
    <row r="7" spans="1:18" s="87" customFormat="1" ht="23.1" customHeight="1" x14ac:dyDescent="0.2">
      <c r="C7" s="299" t="s">
        <v>115</v>
      </c>
      <c r="D7" s="300"/>
      <c r="E7" s="300"/>
      <c r="F7" s="300"/>
      <c r="G7" s="191"/>
      <c r="H7" s="190">
        <v>0</v>
      </c>
      <c r="I7" s="192"/>
      <c r="J7" s="295" t="s">
        <v>115</v>
      </c>
      <c r="K7" s="295"/>
      <c r="L7" s="295"/>
      <c r="M7" s="295"/>
      <c r="N7" s="296"/>
      <c r="O7" s="193">
        <v>0</v>
      </c>
      <c r="P7" s="310"/>
      <c r="Q7" s="311"/>
      <c r="R7" s="197"/>
    </row>
    <row r="8" spans="1:18" s="87" customFormat="1" ht="23.1" customHeight="1" x14ac:dyDescent="0.2">
      <c r="C8" s="299" t="s">
        <v>116</v>
      </c>
      <c r="D8" s="300"/>
      <c r="E8" s="300"/>
      <c r="F8" s="300"/>
      <c r="G8" s="191"/>
      <c r="H8" s="190">
        <f>H6-H7</f>
        <v>0</v>
      </c>
      <c r="I8" s="188"/>
      <c r="J8" s="292" t="s">
        <v>117</v>
      </c>
      <c r="K8" s="292"/>
      <c r="L8" s="292"/>
      <c r="M8" s="292"/>
      <c r="N8" s="293"/>
      <c r="O8" s="189">
        <v>0</v>
      </c>
      <c r="P8" s="312"/>
      <c r="Q8" s="313"/>
      <c r="R8" s="197"/>
    </row>
    <row r="9" spans="1:18" s="87" customFormat="1" x14ac:dyDescent="0.2">
      <c r="C9" s="187"/>
      <c r="D9" s="187"/>
      <c r="E9" s="187"/>
      <c r="F9" s="187"/>
      <c r="G9" s="186"/>
      <c r="H9" s="185"/>
      <c r="I9" s="159"/>
      <c r="J9" s="162"/>
      <c r="K9" s="162"/>
      <c r="L9" s="162"/>
      <c r="M9" s="162"/>
      <c r="N9" s="162"/>
      <c r="O9" s="184"/>
      <c r="P9" s="302"/>
      <c r="Q9" s="253"/>
      <c r="R9" s="197"/>
    </row>
    <row r="10" spans="1:18" s="87" customFormat="1" ht="16.5" customHeight="1" x14ac:dyDescent="0.2">
      <c r="A10" s="303" t="s">
        <v>108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5"/>
      <c r="R10" s="197"/>
    </row>
    <row r="11" spans="1:18" s="87" customFormat="1" ht="23.1" customHeight="1" x14ac:dyDescent="0.2">
      <c r="A11" s="233" t="s">
        <v>14</v>
      </c>
      <c r="B11" s="246"/>
      <c r="C11" s="233" t="s">
        <v>15</v>
      </c>
      <c r="D11" s="245"/>
      <c r="E11" s="245"/>
      <c r="F11" s="245"/>
      <c r="G11" s="245"/>
      <c r="H11" s="245"/>
      <c r="I11" s="246"/>
      <c r="J11" s="233" t="s">
        <v>1</v>
      </c>
      <c r="K11" s="246"/>
      <c r="L11" s="144"/>
      <c r="M11" s="233" t="s">
        <v>64</v>
      </c>
      <c r="N11" s="245"/>
      <c r="O11" s="245"/>
      <c r="P11" s="245"/>
      <c r="Q11" s="253"/>
      <c r="R11" s="197"/>
    </row>
    <row r="12" spans="1:18" ht="36" customHeight="1" x14ac:dyDescent="0.2">
      <c r="A12" s="101" t="s">
        <v>21</v>
      </c>
      <c r="B12" s="183" t="s">
        <v>107</v>
      </c>
      <c r="C12" s="101" t="s">
        <v>24</v>
      </c>
      <c r="D12" s="102" t="s">
        <v>25</v>
      </c>
      <c r="E12" s="182" t="s">
        <v>106</v>
      </c>
      <c r="F12" s="101" t="s">
        <v>26</v>
      </c>
      <c r="G12" s="101" t="s">
        <v>28</v>
      </c>
      <c r="H12" s="135" t="s">
        <v>66</v>
      </c>
      <c r="I12" s="103" t="s">
        <v>67</v>
      </c>
      <c r="J12" s="101" t="s">
        <v>30</v>
      </c>
      <c r="K12" s="101" t="s">
        <v>31</v>
      </c>
      <c r="L12" s="126" t="s">
        <v>105</v>
      </c>
      <c r="M12" s="124" t="s">
        <v>66</v>
      </c>
      <c r="N12" s="124" t="s">
        <v>104</v>
      </c>
      <c r="O12" s="199" t="s">
        <v>114</v>
      </c>
      <c r="P12" s="124" t="s">
        <v>65</v>
      </c>
      <c r="Q12" s="196" t="s">
        <v>68</v>
      </c>
    </row>
    <row r="13" spans="1:18" x14ac:dyDescent="0.2">
      <c r="C13" s="107"/>
      <c r="D13" s="106"/>
      <c r="E13" s="106"/>
      <c r="F13" s="108"/>
      <c r="G13" s="108"/>
      <c r="H13" s="109"/>
      <c r="I13" s="109"/>
      <c r="J13" s="108"/>
      <c r="K13" s="108"/>
      <c r="L13" s="106"/>
      <c r="M13" s="109"/>
      <c r="N13" s="109"/>
      <c r="O13" s="109"/>
    </row>
    <row r="14" spans="1:18" x14ac:dyDescent="0.2">
      <c r="C14" s="104"/>
      <c r="D14" s="104"/>
      <c r="E14" s="104"/>
      <c r="F14" s="104"/>
      <c r="G14" s="104"/>
      <c r="H14" s="104"/>
      <c r="I14" s="104"/>
      <c r="J14" s="104"/>
      <c r="K14" s="181"/>
    </row>
    <row r="15" spans="1:18" x14ac:dyDescent="0.2">
      <c r="C15" s="104"/>
      <c r="D15" s="104"/>
      <c r="E15" s="104"/>
      <c r="F15" s="104"/>
      <c r="G15" s="104"/>
      <c r="H15" s="104"/>
      <c r="I15" s="104"/>
      <c r="J15" s="104"/>
      <c r="K15" s="104"/>
    </row>
    <row r="16" spans="1:18" x14ac:dyDescent="0.2">
      <c r="C16" s="104"/>
      <c r="D16" s="104"/>
      <c r="E16" s="104"/>
      <c r="F16" s="104"/>
      <c r="G16" s="104"/>
      <c r="H16" s="104"/>
      <c r="I16" s="104"/>
      <c r="J16" s="104"/>
      <c r="K16" s="104"/>
    </row>
    <row r="17" spans="3:11" x14ac:dyDescent="0.2">
      <c r="C17" s="104"/>
      <c r="D17" s="104"/>
      <c r="E17" s="104"/>
      <c r="F17" s="104"/>
      <c r="G17" s="104"/>
      <c r="H17" s="104"/>
      <c r="I17" s="104"/>
      <c r="J17" s="104"/>
      <c r="K17" s="104"/>
    </row>
    <row r="18" spans="3:11" x14ac:dyDescent="0.2">
      <c r="C18" s="104"/>
      <c r="D18" s="104"/>
      <c r="E18" s="104"/>
      <c r="F18" s="104"/>
      <c r="G18" s="104"/>
      <c r="H18" s="104"/>
      <c r="I18" s="104"/>
      <c r="J18" s="104"/>
      <c r="K18" s="104"/>
    </row>
    <row r="19" spans="3:11" x14ac:dyDescent="0.2">
      <c r="C19" s="104"/>
      <c r="D19" s="104"/>
      <c r="E19" s="104"/>
      <c r="F19" s="104"/>
      <c r="G19" s="104"/>
      <c r="H19" s="104"/>
      <c r="I19" s="104"/>
      <c r="J19" s="104"/>
      <c r="K19" s="104"/>
    </row>
    <row r="20" spans="3:11" x14ac:dyDescent="0.2">
      <c r="C20" s="104"/>
      <c r="D20" s="104"/>
      <c r="E20" s="104"/>
      <c r="F20" s="104"/>
      <c r="G20" s="104"/>
      <c r="H20" s="104"/>
      <c r="I20" s="104"/>
      <c r="J20" s="104"/>
      <c r="K20" s="104"/>
    </row>
  </sheetData>
  <mergeCells count="20">
    <mergeCell ref="P9:Q9"/>
    <mergeCell ref="A10:Q10"/>
    <mergeCell ref="M11:Q11"/>
    <mergeCell ref="J5:Q5"/>
    <mergeCell ref="A3:Q3"/>
    <mergeCell ref="A4:Q4"/>
    <mergeCell ref="P6:Q6"/>
    <mergeCell ref="P7:Q7"/>
    <mergeCell ref="P8:Q8"/>
    <mergeCell ref="C11:I11"/>
    <mergeCell ref="A11:B11"/>
    <mergeCell ref="J11:K11"/>
    <mergeCell ref="A5:I5"/>
    <mergeCell ref="J8:N8"/>
    <mergeCell ref="A1:Q1"/>
    <mergeCell ref="J7:N7"/>
    <mergeCell ref="J6:N6"/>
    <mergeCell ref="C6:G6"/>
    <mergeCell ref="C7:F7"/>
    <mergeCell ref="C8:F8"/>
  </mergeCells>
  <dataValidations count="1">
    <dataValidation type="list" allowBlank="1" showInputMessage="1" showErrorMessage="1" sqref="P13" xr:uid="{CDF73F7D-00A0-42A2-A39D-00DA229BC4EB}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4</vt:i4>
      </vt:variant>
    </vt:vector>
  </HeadingPairs>
  <TitlesOfParts>
    <vt:vector size="12" baseType="lpstr">
      <vt:lpstr>SiopeAllegatoB</vt:lpstr>
      <vt:lpstr>Fatture</vt:lpstr>
      <vt:lpstr>Mandati</vt:lpstr>
      <vt:lpstr>FattureTempi</vt:lpstr>
      <vt:lpstr>MandatiTempi</vt:lpstr>
      <vt:lpstr>IndicatoreRiduzioneDebitoCR</vt:lpstr>
      <vt:lpstr>Debiti</vt:lpstr>
      <vt:lpstr>ElencoFatture</vt:lpstr>
      <vt:lpstr>Debiti!Area_stampa</vt:lpstr>
      <vt:lpstr>ElencoFatture!Area_stampa</vt:lpstr>
      <vt:lpstr>FattureTempi!Area_stampa</vt:lpstr>
      <vt:lpstr>IndicatoreRiduzioneDebitoCR!Area_stampa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Comune Chamois</cp:lastModifiedBy>
  <cp:lastPrinted>2015-01-23T09:39:52Z</cp:lastPrinted>
  <dcterms:created xsi:type="dcterms:W3CDTF">1996-11-05T10:16:36Z</dcterms:created>
  <dcterms:modified xsi:type="dcterms:W3CDTF">2025-04-01T08:18:26Z</dcterms:modified>
</cp:coreProperties>
</file>