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mc:AlternateContent xmlns:mc="http://schemas.openxmlformats.org/markup-compatibility/2006">
    <mc:Choice Requires="x15">
      <x15ac:absPath xmlns:x15ac="http://schemas.microsoft.com/office/spreadsheetml/2010/11/ac" url="C:\Users\ggarin\Desktop\"/>
    </mc:Choice>
  </mc:AlternateContent>
  <xr:revisionPtr revIDLastSave="0" documentId="8_{4DCD7228-49A3-4C35-B898-7857A134442E}" xr6:coauthVersionLast="47" xr6:coauthVersionMax="47" xr10:uidLastSave="{00000000-0000-0000-0000-000000000000}"/>
  <bookViews>
    <workbookView xWindow="-15" yWindow="1440" windowWidth="26805" windowHeight="14235" firstSheet="3" activeTab="3" xr2:uid="{57A6EAF8-27F9-4CAE-8FEC-454CA3B9EF3E}"/>
  </bookViews>
  <sheets>
    <sheet name="SiopeAllegatoB" sheetId="1" state="hidden" r:id="rId1"/>
    <sheet name="Fatture" sheetId="2" state="hidden" r:id="rId2"/>
    <sheet name="Mandati" sheetId="3" state="hidden" r:id="rId3"/>
    <sheet name="FattureTempi" sheetId="4" r:id="rId4"/>
    <sheet name="MandatiTempi" sheetId="5" r:id="rId5"/>
    <sheet name="IndicatoreRiduzioneDebitoCR" sheetId="6" state="hidden" r:id="rId6"/>
    <sheet name="Debiti" sheetId="7" state="hidden" r:id="rId7"/>
    <sheet name="ElencoFatture" sheetId="8" state="hidden" r:id="rId8"/>
  </sheets>
  <definedNames>
    <definedName name="_xlnm._FilterDatabase" localSheetId="3" hidden="1">FattureTempi!$A$6:$AI$6</definedName>
    <definedName name="_xlnm._FilterDatabase" localSheetId="4" hidden="1">MandatiTempi!$A$6:$O$6</definedName>
    <definedName name="_xlnm.Print_Area" localSheetId="6">Debiti!$A$1:$AC$69</definedName>
    <definedName name="_xlnm.Print_Area" localSheetId="7">ElencoFatture!$C$1:$P$72</definedName>
    <definedName name="_xlnm.Print_Area" localSheetId="3">FattureTempi!$A$1:$AI$154</definedName>
    <definedName name="_xlnm.Print_Area" localSheetId="5">IndicatoreRiduzioneDebitoCR!$A$1:$M$16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4" l="1"/>
  <c r="AG7" i="4" s="1"/>
  <c r="AH7" i="4" s="1"/>
  <c r="AF7" i="4"/>
  <c r="J8" i="4"/>
  <c r="AG8" i="4" s="1"/>
  <c r="AF8" i="4"/>
  <c r="J9" i="4"/>
  <c r="AF9" i="4"/>
  <c r="AG9" i="4"/>
  <c r="AH9" i="4" s="1"/>
  <c r="J10" i="4"/>
  <c r="AF10" i="4"/>
  <c r="AG10" i="4"/>
  <c r="AH10" i="4" s="1"/>
  <c r="J11" i="4"/>
  <c r="AG11" i="4" s="1"/>
  <c r="AH11" i="4" s="1"/>
  <c r="AF11" i="4"/>
  <c r="J12" i="4"/>
  <c r="AG12" i="4" s="1"/>
  <c r="AH12" i="4" s="1"/>
  <c r="AF12" i="4"/>
  <c r="J13" i="4"/>
  <c r="AF13" i="4"/>
  <c r="AG13" i="4"/>
  <c r="AH13" i="4" s="1"/>
  <c r="J14" i="4"/>
  <c r="AF14" i="4"/>
  <c r="AG14" i="4"/>
  <c r="AH14" i="4" s="1"/>
  <c r="J15" i="4"/>
  <c r="AG15" i="4" s="1"/>
  <c r="AH15" i="4" s="1"/>
  <c r="AF15" i="4"/>
  <c r="J16" i="4"/>
  <c r="AG16" i="4" s="1"/>
  <c r="AH16" i="4" s="1"/>
  <c r="AF16" i="4"/>
  <c r="J17" i="4"/>
  <c r="AF17" i="4"/>
  <c r="AG17" i="4"/>
  <c r="AH17" i="4" s="1"/>
  <c r="J18" i="4"/>
  <c r="AF18" i="4"/>
  <c r="AG18" i="4"/>
  <c r="AH18" i="4" s="1"/>
  <c r="J19" i="4"/>
  <c r="AG19" i="4" s="1"/>
  <c r="AH19" i="4" s="1"/>
  <c r="AF19" i="4"/>
  <c r="J20" i="4"/>
  <c r="AG20" i="4" s="1"/>
  <c r="AH20" i="4" s="1"/>
  <c r="AF20" i="4"/>
  <c r="J21" i="4"/>
  <c r="AF21" i="4"/>
  <c r="AG21" i="4"/>
  <c r="AH21" i="4" s="1"/>
  <c r="J22" i="4"/>
  <c r="AF22" i="4"/>
  <c r="AG22" i="4"/>
  <c r="AH22" i="4" s="1"/>
  <c r="J23" i="4"/>
  <c r="AG23" i="4" s="1"/>
  <c r="AH23" i="4" s="1"/>
  <c r="AF23" i="4"/>
  <c r="J24" i="4"/>
  <c r="AG24" i="4" s="1"/>
  <c r="AH24" i="4" s="1"/>
  <c r="AF24" i="4"/>
  <c r="J25" i="4"/>
  <c r="AF25" i="4"/>
  <c r="AG25" i="4"/>
  <c r="AH25" i="4" s="1"/>
  <c r="J26" i="4"/>
  <c r="AF26" i="4"/>
  <c r="AG26" i="4"/>
  <c r="AH26" i="4" s="1"/>
  <c r="J27" i="4"/>
  <c r="AG27" i="4" s="1"/>
  <c r="AH27" i="4" s="1"/>
  <c r="AF27" i="4"/>
  <c r="J28" i="4"/>
  <c r="AG28" i="4" s="1"/>
  <c r="AH28" i="4" s="1"/>
  <c r="AF28" i="4"/>
  <c r="J29" i="4"/>
  <c r="AF29" i="4"/>
  <c r="AG29" i="4"/>
  <c r="AH29" i="4" s="1"/>
  <c r="J30" i="4"/>
  <c r="AF30" i="4"/>
  <c r="AG30" i="4"/>
  <c r="AH30" i="4" s="1"/>
  <c r="J31" i="4"/>
  <c r="AG31" i="4" s="1"/>
  <c r="AH31" i="4" s="1"/>
  <c r="AF31" i="4"/>
  <c r="J32" i="4"/>
  <c r="AG32" i="4" s="1"/>
  <c r="AH32" i="4" s="1"/>
  <c r="AF32" i="4"/>
  <c r="J33" i="4"/>
  <c r="AF33" i="4"/>
  <c r="AG33" i="4"/>
  <c r="AH33" i="4" s="1"/>
  <c r="J34" i="4"/>
  <c r="AF34" i="4"/>
  <c r="AG34" i="4"/>
  <c r="AH34" i="4" s="1"/>
  <c r="J35" i="4"/>
  <c r="AG35" i="4" s="1"/>
  <c r="AH35" i="4" s="1"/>
  <c r="AF35" i="4"/>
  <c r="J36" i="4"/>
  <c r="AG36" i="4" s="1"/>
  <c r="AH36" i="4" s="1"/>
  <c r="AF36" i="4"/>
  <c r="J37" i="4"/>
  <c r="AF37" i="4"/>
  <c r="AG37" i="4"/>
  <c r="AH37" i="4" s="1"/>
  <c r="J38" i="4"/>
  <c r="AF38" i="4"/>
  <c r="AG38" i="4"/>
  <c r="AH38" i="4" s="1"/>
  <c r="J39" i="4"/>
  <c r="AG39" i="4" s="1"/>
  <c r="AH39" i="4" s="1"/>
  <c r="AF39" i="4"/>
  <c r="J40" i="4"/>
  <c r="AG40" i="4" s="1"/>
  <c r="AH40" i="4" s="1"/>
  <c r="AF40" i="4"/>
  <c r="J41" i="4"/>
  <c r="AF41" i="4"/>
  <c r="AG41" i="4"/>
  <c r="AH41" i="4" s="1"/>
  <c r="J42" i="4"/>
  <c r="AF42" i="4"/>
  <c r="AG42" i="4"/>
  <c r="AH42" i="4" s="1"/>
  <c r="J43" i="4"/>
  <c r="AG43" i="4" s="1"/>
  <c r="AH43" i="4" s="1"/>
  <c r="AF43" i="4"/>
  <c r="J44" i="4"/>
  <c r="AG44" i="4" s="1"/>
  <c r="AH44" i="4" s="1"/>
  <c r="AF44" i="4"/>
  <c r="J45" i="4"/>
  <c r="AF45" i="4"/>
  <c r="AG45" i="4"/>
  <c r="AH45" i="4" s="1"/>
  <c r="J46" i="4"/>
  <c r="AF46" i="4"/>
  <c r="AG46" i="4"/>
  <c r="AH46" i="4" s="1"/>
  <c r="J47" i="4"/>
  <c r="AG47" i="4" s="1"/>
  <c r="AH47" i="4" s="1"/>
  <c r="AF47" i="4"/>
  <c r="J48" i="4"/>
  <c r="AG48" i="4" s="1"/>
  <c r="AH48" i="4" s="1"/>
  <c r="AF48" i="4"/>
  <c r="J49" i="4"/>
  <c r="AF49" i="4"/>
  <c r="AG49" i="4"/>
  <c r="AH49" i="4" s="1"/>
  <c r="J50" i="4"/>
  <c r="AF50" i="4"/>
  <c r="AG50" i="4"/>
  <c r="AH50" i="4" s="1"/>
  <c r="J51" i="4"/>
  <c r="AG51" i="4" s="1"/>
  <c r="AH51" i="4" s="1"/>
  <c r="AF51" i="4"/>
  <c r="J52" i="4"/>
  <c r="AG52" i="4" s="1"/>
  <c r="AH52" i="4" s="1"/>
  <c r="AF52" i="4"/>
  <c r="J53" i="4"/>
  <c r="AF53" i="4"/>
  <c r="AG53" i="4"/>
  <c r="AH53" i="4" s="1"/>
  <c r="J54" i="4"/>
  <c r="AF54" i="4"/>
  <c r="AG54" i="4"/>
  <c r="AH54" i="4" s="1"/>
  <c r="J55" i="4"/>
  <c r="AG55" i="4" s="1"/>
  <c r="AH55" i="4" s="1"/>
  <c r="AF55" i="4"/>
  <c r="J56" i="4"/>
  <c r="AG56" i="4" s="1"/>
  <c r="AH56" i="4" s="1"/>
  <c r="AF56" i="4"/>
  <c r="J57" i="4"/>
  <c r="AF57" i="4"/>
  <c r="AG57" i="4"/>
  <c r="AH57" i="4" s="1"/>
  <c r="J58" i="4"/>
  <c r="AF58" i="4"/>
  <c r="AG58" i="4"/>
  <c r="AH58" i="4" s="1"/>
  <c r="J59" i="4"/>
  <c r="AG59" i="4" s="1"/>
  <c r="AH59" i="4" s="1"/>
  <c r="AF59" i="4"/>
  <c r="J60" i="4"/>
  <c r="AG60" i="4" s="1"/>
  <c r="AH60" i="4" s="1"/>
  <c r="AF60" i="4"/>
  <c r="J61" i="4"/>
  <c r="AF61" i="4"/>
  <c r="AG61" i="4"/>
  <c r="AH61" i="4" s="1"/>
  <c r="J62" i="4"/>
  <c r="AF62" i="4"/>
  <c r="AG62" i="4"/>
  <c r="AH62" i="4" s="1"/>
  <c r="J63" i="4"/>
  <c r="AG63" i="4" s="1"/>
  <c r="AH63" i="4" s="1"/>
  <c r="AF63" i="4"/>
  <c r="J64" i="4"/>
  <c r="AG64" i="4" s="1"/>
  <c r="AH64" i="4" s="1"/>
  <c r="AF64" i="4"/>
  <c r="J65" i="4"/>
  <c r="AF65" i="4"/>
  <c r="AG65" i="4"/>
  <c r="AH65" i="4" s="1"/>
  <c r="J66" i="4"/>
  <c r="AF66" i="4"/>
  <c r="AG66" i="4"/>
  <c r="AH66" i="4" s="1"/>
  <c r="J67" i="4"/>
  <c r="AG67" i="4" s="1"/>
  <c r="AH67" i="4" s="1"/>
  <c r="AF67" i="4"/>
  <c r="J68" i="4"/>
  <c r="AG68" i="4" s="1"/>
  <c r="AH68" i="4" s="1"/>
  <c r="AF68" i="4"/>
  <c r="J69" i="4"/>
  <c r="AF69" i="4"/>
  <c r="AG69" i="4"/>
  <c r="AH69" i="4" s="1"/>
  <c r="J70" i="4"/>
  <c r="AF70" i="4"/>
  <c r="AG70" i="4"/>
  <c r="AH70" i="4" s="1"/>
  <c r="J71" i="4"/>
  <c r="AG71" i="4" s="1"/>
  <c r="AH71" i="4" s="1"/>
  <c r="AF71" i="4"/>
  <c r="J72" i="4"/>
  <c r="AG72" i="4" s="1"/>
  <c r="AH72" i="4" s="1"/>
  <c r="AF72" i="4"/>
  <c r="J73" i="4"/>
  <c r="AF73" i="4"/>
  <c r="AG73" i="4"/>
  <c r="AH73" i="4" s="1"/>
  <c r="J74" i="4"/>
  <c r="AF74" i="4"/>
  <c r="AG74" i="4"/>
  <c r="AH74" i="4" s="1"/>
  <c r="J75" i="4"/>
  <c r="AG75" i="4" s="1"/>
  <c r="AH75" i="4" s="1"/>
  <c r="AF75" i="4"/>
  <c r="J76" i="4"/>
  <c r="AG76" i="4" s="1"/>
  <c r="AH76" i="4" s="1"/>
  <c r="AF76" i="4"/>
  <c r="J77" i="4"/>
  <c r="AF77" i="4"/>
  <c r="AG77" i="4"/>
  <c r="AH77" i="4" s="1"/>
  <c r="J78" i="4"/>
  <c r="AF78" i="4"/>
  <c r="AG78" i="4"/>
  <c r="AH78" i="4" s="1"/>
  <c r="J79" i="4"/>
  <c r="AG79" i="4" s="1"/>
  <c r="AH79" i="4" s="1"/>
  <c r="AF79" i="4"/>
  <c r="J80" i="4"/>
  <c r="AG80" i="4" s="1"/>
  <c r="AH80" i="4" s="1"/>
  <c r="AF80" i="4"/>
  <c r="J81" i="4"/>
  <c r="AF81" i="4"/>
  <c r="AG81" i="4"/>
  <c r="AH81" i="4" s="1"/>
  <c r="J82" i="4"/>
  <c r="AF82" i="4"/>
  <c r="AG82" i="4"/>
  <c r="AH82" i="4" s="1"/>
  <c r="J83" i="4"/>
  <c r="AG83" i="4" s="1"/>
  <c r="AH83" i="4" s="1"/>
  <c r="AF83" i="4"/>
  <c r="J84" i="4"/>
  <c r="AG84" i="4" s="1"/>
  <c r="AH84" i="4" s="1"/>
  <c r="AF84" i="4"/>
  <c r="J85" i="4"/>
  <c r="AF85" i="4"/>
  <c r="AG85" i="4"/>
  <c r="AH85" i="4" s="1"/>
  <c r="J86" i="4"/>
  <c r="AF86" i="4"/>
  <c r="AG86" i="4"/>
  <c r="AH86" i="4" s="1"/>
  <c r="J87" i="4"/>
  <c r="AG87" i="4" s="1"/>
  <c r="AH87" i="4" s="1"/>
  <c r="AF87" i="4"/>
  <c r="J88" i="4"/>
  <c r="AG88" i="4" s="1"/>
  <c r="AH88" i="4" s="1"/>
  <c r="AF88" i="4"/>
  <c r="J89" i="4"/>
  <c r="AF89" i="4"/>
  <c r="AG89" i="4"/>
  <c r="AH89" i="4" s="1"/>
  <c r="J90" i="4"/>
  <c r="AF90" i="4"/>
  <c r="AG90" i="4"/>
  <c r="AH90" i="4" s="1"/>
  <c r="J91" i="4"/>
  <c r="AG91" i="4" s="1"/>
  <c r="AH91" i="4" s="1"/>
  <c r="AF91" i="4"/>
  <c r="J92" i="4"/>
  <c r="AG92" i="4" s="1"/>
  <c r="AH92" i="4" s="1"/>
  <c r="AF92" i="4"/>
  <c r="M7" i="5"/>
  <c r="O7" i="5"/>
  <c r="P7" i="5"/>
  <c r="M8" i="5"/>
  <c r="O8" i="5"/>
  <c r="P8" i="5"/>
  <c r="M9" i="5"/>
  <c r="O9" i="5"/>
  <c r="O53" i="5" s="1"/>
  <c r="P9" i="5"/>
  <c r="M10" i="5"/>
  <c r="O10" i="5"/>
  <c r="P10" i="5"/>
  <c r="M11" i="5"/>
  <c r="O11" i="5"/>
  <c r="P11" i="5"/>
  <c r="M12" i="5"/>
  <c r="O12" i="5"/>
  <c r="P12" i="5"/>
  <c r="M13" i="5"/>
  <c r="O13" i="5"/>
  <c r="P13" i="5"/>
  <c r="M14" i="5"/>
  <c r="O14" i="5"/>
  <c r="P14" i="5"/>
  <c r="M15" i="5"/>
  <c r="O15" i="5"/>
  <c r="P15" i="5"/>
  <c r="M16" i="5"/>
  <c r="O16" i="5"/>
  <c r="P16" i="5"/>
  <c r="M17" i="5"/>
  <c r="O17" i="5"/>
  <c r="P17" i="5"/>
  <c r="M18" i="5"/>
  <c r="O18" i="5"/>
  <c r="P18" i="5"/>
  <c r="M19" i="5"/>
  <c r="O19" i="5"/>
  <c r="P19" i="5"/>
  <c r="M20" i="5"/>
  <c r="O20" i="5"/>
  <c r="P20" i="5"/>
  <c r="M21" i="5"/>
  <c r="O21" i="5"/>
  <c r="P21" i="5"/>
  <c r="M22" i="5"/>
  <c r="O22" i="5"/>
  <c r="P22" i="5"/>
  <c r="M23" i="5"/>
  <c r="O23" i="5"/>
  <c r="P23" i="5"/>
  <c r="M24" i="5"/>
  <c r="O24" i="5"/>
  <c r="P24" i="5"/>
  <c r="M25" i="5"/>
  <c r="O25" i="5"/>
  <c r="P25" i="5"/>
  <c r="M26" i="5"/>
  <c r="O26" i="5"/>
  <c r="P26" i="5"/>
  <c r="M27" i="5"/>
  <c r="O27" i="5"/>
  <c r="P27" i="5"/>
  <c r="M28" i="5"/>
  <c r="O28" i="5"/>
  <c r="P28" i="5"/>
  <c r="M29" i="5"/>
  <c r="O29" i="5"/>
  <c r="P29" i="5"/>
  <c r="M30" i="5"/>
  <c r="O30" i="5"/>
  <c r="P30" i="5"/>
  <c r="M31" i="5"/>
  <c r="O31" i="5"/>
  <c r="P31" i="5"/>
  <c r="M32" i="5"/>
  <c r="O32" i="5"/>
  <c r="P32" i="5"/>
  <c r="M33" i="5"/>
  <c r="O33" i="5"/>
  <c r="P33" i="5"/>
  <c r="M34" i="5"/>
  <c r="O34" i="5"/>
  <c r="P34" i="5"/>
  <c r="M35" i="5"/>
  <c r="O35" i="5"/>
  <c r="P35" i="5"/>
  <c r="M36" i="5"/>
  <c r="O36" i="5"/>
  <c r="P36" i="5"/>
  <c r="M37" i="5"/>
  <c r="O37" i="5"/>
  <c r="P37" i="5"/>
  <c r="M38" i="5"/>
  <c r="O38" i="5"/>
  <c r="P38" i="5"/>
  <c r="M39" i="5"/>
  <c r="O39" i="5"/>
  <c r="P39" i="5"/>
  <c r="M40" i="5"/>
  <c r="O40" i="5"/>
  <c r="P40" i="5"/>
  <c r="M41" i="5"/>
  <c r="O41" i="5"/>
  <c r="P41" i="5"/>
  <c r="M42" i="5"/>
  <c r="O42" i="5"/>
  <c r="P42" i="5"/>
  <c r="M43" i="5"/>
  <c r="O43" i="5"/>
  <c r="P43" i="5"/>
  <c r="M44" i="5"/>
  <c r="O44" i="5"/>
  <c r="P44" i="5"/>
  <c r="M45" i="5"/>
  <c r="O45" i="5"/>
  <c r="P45" i="5"/>
  <c r="M46" i="5"/>
  <c r="O46" i="5"/>
  <c r="P46" i="5"/>
  <c r="M47" i="5"/>
  <c r="O47" i="5"/>
  <c r="P47" i="5"/>
  <c r="M48" i="5"/>
  <c r="O48" i="5"/>
  <c r="P48" i="5"/>
  <c r="M49" i="5"/>
  <c r="O49" i="5"/>
  <c r="P49" i="5"/>
  <c r="M50" i="5"/>
  <c r="O50" i="5"/>
  <c r="P50" i="5"/>
  <c r="M51" i="5"/>
  <c r="O51" i="5"/>
  <c r="P51" i="5"/>
  <c r="N53" i="5"/>
  <c r="O54" i="5" s="1"/>
  <c r="C7" i="6"/>
  <c r="C9" i="6"/>
  <c r="G9" i="6"/>
  <c r="C10" i="6"/>
  <c r="C11" i="6"/>
  <c r="G11" i="6"/>
  <c r="C13" i="6"/>
  <c r="G13" i="6" s="1"/>
  <c r="L13" i="6" s="1"/>
  <c r="E5" i="6" s="1"/>
  <c r="G15" i="6"/>
  <c r="L15" i="6"/>
  <c r="H8" i="8"/>
  <c r="AH8" i="4" l="1"/>
  <c r="AG94" i="4"/>
  <c r="AH94" i="4"/>
  <c r="O56" i="5" s="1"/>
  <c r="O59" i="5" s="1"/>
  <c r="N56" i="5" l="1"/>
  <c r="N59" i="5" s="1"/>
  <c r="AH95" i="4"/>
  <c r="O57" i="5" s="1"/>
  <c r="O60" i="5"/>
</calcChain>
</file>

<file path=xl/sharedStrings.xml><?xml version="1.0" encoding="utf-8"?>
<sst xmlns="http://schemas.openxmlformats.org/spreadsheetml/2006/main" count="1708" uniqueCount="627">
  <si>
    <t>Esportazione Mandati x SIOPE</t>
  </si>
  <si>
    <t>Creditore</t>
  </si>
  <si>
    <t>Codice CIG</t>
  </si>
  <si>
    <t>Numero Mandato</t>
  </si>
  <si>
    <t>Data Mandato</t>
  </si>
  <si>
    <t>Causale Mandato</t>
  </si>
  <si>
    <t>Codice Siope</t>
  </si>
  <si>
    <t>Descrizione Siope</t>
  </si>
  <si>
    <t>Importo Mandato</t>
  </si>
  <si>
    <t>Provvedimento Impegno</t>
  </si>
  <si>
    <t>Consip/Mepa</t>
  </si>
  <si>
    <t>di cui Acquisto Consip/Mepa</t>
  </si>
  <si>
    <t>Comune di DEMO</t>
  </si>
  <si>
    <t>Numero Giorni Pagamento Standard (D)</t>
  </si>
  <si>
    <t>Registrazione</t>
  </si>
  <si>
    <t>Documento</t>
  </si>
  <si>
    <t>Protocollo</t>
  </si>
  <si>
    <t>Area Gestione</t>
  </si>
  <si>
    <t>Capitolo di Bilancio</t>
  </si>
  <si>
    <t>Impegno</t>
  </si>
  <si>
    <t>Mandato</t>
  </si>
  <si>
    <t>Anno</t>
  </si>
  <si>
    <t>Progr.</t>
  </si>
  <si>
    <t>Data (A)</t>
  </si>
  <si>
    <t>Numero</t>
  </si>
  <si>
    <t>Data</t>
  </si>
  <si>
    <t>Descrizione</t>
  </si>
  <si>
    <t>Importo</t>
  </si>
  <si>
    <t>CIG</t>
  </si>
  <si>
    <t>Data (B)</t>
  </si>
  <si>
    <t>Ragione Sociale</t>
  </si>
  <si>
    <t>Partita IVA</t>
  </si>
  <si>
    <t>Codice Fiscale</t>
  </si>
  <si>
    <t>Codice</t>
  </si>
  <si>
    <t>Voce</t>
  </si>
  <si>
    <t>Capitolo</t>
  </si>
  <si>
    <t>Articolo</t>
  </si>
  <si>
    <t>Sub</t>
  </si>
  <si>
    <t>Data (C)</t>
  </si>
  <si>
    <t>Pagamento (C)</t>
  </si>
  <si>
    <t>(D)</t>
  </si>
  <si>
    <t>Estremi Calcolo D.L. 66/2014</t>
  </si>
  <si>
    <t>Diff. (F=C-E)</t>
  </si>
  <si>
    <t>Gg. Pag. (G)</t>
  </si>
  <si>
    <t>H=G o D</t>
  </si>
  <si>
    <t>Ricezione (E=B o A)</t>
  </si>
  <si>
    <t xml:space="preserve">Differenza </t>
  </si>
  <si>
    <t>Liquidazione</t>
  </si>
  <si>
    <t>Ritardi x Responsabilità Creditore</t>
  </si>
  <si>
    <t>Ricezione (A)</t>
  </si>
  <si>
    <t>Pagamento (B)</t>
  </si>
  <si>
    <t>Diff. (C=A-B)</t>
  </si>
  <si>
    <t>Gg. Pag. (E)</t>
  </si>
  <si>
    <t>F=E o D</t>
  </si>
  <si>
    <t>D.L. 66 / 2014 - Tempestività dei Pagamenti - Elenco Mandati senza Fatture</t>
  </si>
  <si>
    <t>D.L. 66 / 2014 - Tempestività dei Pagamenti - Elenco Fatture Pagate</t>
  </si>
  <si>
    <t>Tempestività dei Pagamenti - Elenco Mandati senza Fatture - Periodo 01/07/2025 - 30/09/2025</t>
  </si>
  <si>
    <t>Tempestività dei Pagamenti - Elenco Fatture Pagate - Periodo 01/07/2025 - 30/09/2025</t>
  </si>
  <si>
    <t>Data Scadenza (A)</t>
  </si>
  <si>
    <t>Data Pagamento (B)</t>
  </si>
  <si>
    <t>Importo Fattura (D)</t>
  </si>
  <si>
    <t>Differenza giorni (C=B-A)</t>
  </si>
  <si>
    <t>Indicatore Fattura (E=C X D)</t>
  </si>
  <si>
    <t>Dati Fattura</t>
  </si>
  <si>
    <t>Calcolo</t>
  </si>
  <si>
    <t>ESCLUDI DAL CALCOLO</t>
  </si>
  <si>
    <t>Importo Fattura</t>
  </si>
  <si>
    <t>IVA</t>
  </si>
  <si>
    <t>Scissione Pagamenti</t>
  </si>
  <si>
    <t>Importo Dovuto</t>
  </si>
  <si>
    <t>Data Scadenza</t>
  </si>
  <si>
    <t>Scadenza</t>
  </si>
  <si>
    <t>Ammontare Complessivo dei Debiti e Numero Imprese Creditrici</t>
  </si>
  <si>
    <t>Ammontare Complessivo dei Debiti</t>
  </si>
  <si>
    <t>Numero Imprese Creditrici</t>
  </si>
  <si>
    <t>(Da Nota IFEL del 21/11/2019)</t>
  </si>
  <si>
    <r>
      <t xml:space="preserve"> &gt; se </t>
    </r>
    <r>
      <rPr>
        <b/>
        <i/>
        <sz val="9"/>
        <color indexed="8"/>
        <rFont val="Calibri"/>
        <family val="2"/>
      </rPr>
      <t>R</t>
    </r>
    <r>
      <rPr>
        <i/>
        <sz val="9"/>
        <color indexed="8"/>
        <rFont val="Calibri"/>
        <family val="2"/>
      </rPr>
      <t xml:space="preserve"> &gt; 0,9 allora l’indicatore fa scattare l’obbligo di accantonamento per mancata riduzione del debito pregresso secondo la quota massima del 5%. </t>
    </r>
  </si>
  <si>
    <r>
      <t xml:space="preserve">     &gt; se </t>
    </r>
    <r>
      <rPr>
        <b/>
        <i/>
        <sz val="9"/>
        <color indexed="8"/>
        <rFont val="Calibri"/>
        <family val="2"/>
      </rPr>
      <t>R</t>
    </r>
    <r>
      <rPr>
        <i/>
        <sz val="9"/>
        <color indexed="8"/>
        <rFont val="Calibri"/>
        <family val="2"/>
      </rPr>
      <t xml:space="preserve"> &lt;= 0,9 allora l’indicatore individua un caso da non sanzionare sotto il profilo della mancata riduzione del debito pregresso e si passa ad elaborare il ritardo annuale dei pagamenti;</t>
    </r>
  </si>
  <si>
    <r>
      <t xml:space="preserve">  o calcoliamo il rapporto dei due importi</t>
    </r>
    <r>
      <rPr>
        <b/>
        <i/>
        <sz val="9"/>
        <color indexed="8"/>
        <rFont val="Calibri"/>
        <family val="2"/>
      </rPr>
      <t xml:space="preserve"> R</t>
    </r>
    <r>
      <rPr>
        <i/>
        <sz val="9"/>
        <color indexed="8"/>
        <rFont val="Calibri"/>
        <family val="2"/>
      </rPr>
      <t>=(STOCK-1)/(STOCK-2)</t>
    </r>
  </si>
  <si>
    <r>
      <t xml:space="preserve">  o calcoliamo l’ammontare dello stock di debiti commerciali residui scaduti e non pagati alla fine del secondo esercizio precedente, che chiameremo </t>
    </r>
    <r>
      <rPr>
        <b/>
        <i/>
        <sz val="9"/>
        <color indexed="8"/>
        <rFont val="Calibri"/>
        <family val="2"/>
      </rPr>
      <t>STOCK-2</t>
    </r>
    <r>
      <rPr>
        <i/>
        <sz val="9"/>
        <color indexed="8"/>
        <rFont val="Calibri"/>
        <family val="2"/>
      </rPr>
      <t xml:space="preserve">;   </t>
    </r>
  </si>
  <si>
    <t xml:space="preserve">- altrimenti (STOCK-1 maggiore del 5% del totale fatture): </t>
  </si>
  <si>
    <t xml:space="preserve">  o  l’indicatore individua un caso da non sanzionare sotto il profilo della  mancata riduzione del debito pregresso e si passa ad elaborare l’indicatore di ritardo annuale dei pagamenti;</t>
  </si>
  <si>
    <r>
      <t xml:space="preserve">- se </t>
    </r>
    <r>
      <rPr>
        <b/>
        <i/>
        <sz val="9"/>
        <color indexed="8"/>
        <rFont val="Calibri"/>
        <family val="2"/>
      </rPr>
      <t>STOCK-1</t>
    </r>
    <r>
      <rPr>
        <i/>
        <sz val="9"/>
        <color indexed="8"/>
        <rFont val="Calibri"/>
        <family val="2"/>
      </rPr>
      <t xml:space="preserve"> è minore o uguale al 5% del totale delle fatture ricevute nell’esercizio precedente: </t>
    </r>
  </si>
  <si>
    <r>
      <t xml:space="preserve">- calcoliamo l’ammontare dello stock di debiti commerciali residui scaduti e non pagati alla fine dell’esercizio precedente, che chiameremo </t>
    </r>
    <r>
      <rPr>
        <b/>
        <i/>
        <sz val="9"/>
        <color indexed="8"/>
        <rFont val="Calibri"/>
        <family val="2"/>
      </rPr>
      <t>STOCK-1</t>
    </r>
    <r>
      <rPr>
        <i/>
        <sz val="9"/>
        <color indexed="8"/>
        <rFont val="Calibri"/>
        <family val="2"/>
      </rPr>
      <t xml:space="preserve">; </t>
    </r>
  </si>
  <si>
    <t xml:space="preserve">L’algoritmo per il calcolo dell’indicatore di riduzione del debito è il seguente: </t>
  </si>
  <si>
    <t>(2)</t>
  </si>
  <si>
    <t>(R) &lt;= 0,90</t>
  </si>
  <si>
    <t>Rapporto Stock (R) = (STOCK - 1) / (STOCK - 2)</t>
  </si>
  <si>
    <t>Ammontare Complessivo dei Debiti 2019 (STOCK - 2)</t>
  </si>
  <si>
    <t>(1)</t>
  </si>
  <si>
    <t>(STOCK - 1) &lt;=  5 % dell'Importo delle fatture</t>
  </si>
  <si>
    <t xml:space="preserve"> 5% dell'Importo Totale delle Fatture</t>
  </si>
  <si>
    <t xml:space="preserve">Importo Totale Fatture dell'Anno </t>
  </si>
  <si>
    <t>*Vedi dettaglio nel foglio ElencoFatture</t>
  </si>
  <si>
    <t>Importo Totale Fatture dell'Anno (NETTO)</t>
  </si>
  <si>
    <t>Importo Totale Fatture dell'Anno (IVA)</t>
  </si>
  <si>
    <t>5 % fatture</t>
  </si>
  <si>
    <t>Importo Totale Fatture dell'Anno (LORDO)</t>
  </si>
  <si>
    <t>*Vedi dettaglio nel foglio Debiti</t>
  </si>
  <si>
    <t>Ammontare Complessivo dei Debiti 2020 (STOCK - 1)</t>
  </si>
  <si>
    <t>Rispettato se (1) o (2) è uguale a SI</t>
  </si>
  <si>
    <t>RISPETTATO</t>
  </si>
  <si>
    <t xml:space="preserve">Indicatore di Riduzione del Debito Commerciale Residuo </t>
  </si>
  <si>
    <t>Indicatore di Riduzione del Debito Commerciale Residuo</t>
  </si>
  <si>
    <t>Importo IVA</t>
  </si>
  <si>
    <t>Data PEC / Data Protocollo/ Data Registrazione</t>
  </si>
  <si>
    <t>Stato Fattura    (I / L / P)</t>
  </si>
  <si>
    <t>Numero Movimento</t>
  </si>
  <si>
    <t>Vengono visualizzate tutte le Fatture Acquisto la cui data PEC (in altrnativa se non valorizzata Data Protocollo o Data Registrazione) è del 2020</t>
  </si>
  <si>
    <t>Importi CALCOLO</t>
  </si>
  <si>
    <t>Importi TOTALI</t>
  </si>
  <si>
    <t>Indicatore di Riduzione del Debito Residuo - Elenco Fatture dell'Anno</t>
  </si>
  <si>
    <t>(*) Importo Complessivo dei Debiti al Netto dell'Iva</t>
  </si>
  <si>
    <t>Identificativo SDI</t>
  </si>
  <si>
    <t>Importo Calcolo</t>
  </si>
  <si>
    <t>Importo Totale Fatture dell'Anno (IVA SPLIT PAYMENT)</t>
  </si>
  <si>
    <t>Importo Totale Fatture dell'Anno (NETTO IVA SPLIT PAYMENT)</t>
  </si>
  <si>
    <t>Importo Totale Fatture dell'Anno (NETTO SPLIT PAYMENT)</t>
  </si>
  <si>
    <t>Comune di Chamois</t>
  </si>
  <si>
    <t>1/46</t>
  </si>
  <si>
    <t>SI</t>
  </si>
  <si>
    <t>ZBB3D202F0</t>
  </si>
  <si>
    <t>2025</t>
  </si>
  <si>
    <t>2470</t>
  </si>
  <si>
    <t>LA BRUGOLA Snc di Menabreaz Michel</t>
  </si>
  <si>
    <t>01245180078</t>
  </si>
  <si>
    <t>2</t>
  </si>
  <si>
    <t>Tecnico/Manutentiva</t>
  </si>
  <si>
    <t>1000402</t>
  </si>
  <si>
    <t/>
  </si>
  <si>
    <t>362</t>
  </si>
  <si>
    <t>NO</t>
  </si>
  <si>
    <t>39 E</t>
  </si>
  <si>
    <t>FATTURA</t>
  </si>
  <si>
    <t>2540</t>
  </si>
  <si>
    <t>PILA SPA</t>
  </si>
  <si>
    <t>00035130079</t>
  </si>
  <si>
    <t>1</t>
  </si>
  <si>
    <t>Amministrativa/Finanziaria</t>
  </si>
  <si>
    <t>1000103</t>
  </si>
  <si>
    <t>363</t>
  </si>
  <si>
    <t>250201020461</t>
  </si>
  <si>
    <t>FINAOSTA : interssi per mutuo ALPE GLAVIN (102.700,00 €)</t>
  </si>
  <si>
    <t>2717</t>
  </si>
  <si>
    <t>FINAOSTA - FINANZIARIA REGIONALE VALLE D'AOSTA</t>
  </si>
  <si>
    <t>00415280072</t>
  </si>
  <si>
    <t>1000204</t>
  </si>
  <si>
    <t>360</t>
  </si>
  <si>
    <t>3000203</t>
  </si>
  <si>
    <t>361</t>
  </si>
  <si>
    <t>2025-1058009</t>
  </si>
  <si>
    <t>FCM - FATTURA CLIENTI SCISSIONE DEI PAGAMENTI ai sensi dell'art.17-ter del Dpr 633/1972 Premio INAIL gia' incluso negli oneri Retributivi e Previdenziali. 7.80 euro</t>
  </si>
  <si>
    <t>B6398105D6</t>
  </si>
  <si>
    <t>2736</t>
  </si>
  <si>
    <t>MANPOWER SRL</t>
  </si>
  <si>
    <t>11947650153</t>
  </si>
  <si>
    <t>1000202</t>
  </si>
  <si>
    <t>359</t>
  </si>
  <si>
    <t>146 FTE</t>
  </si>
  <si>
    <t>2737</t>
  </si>
  <si>
    <t>SEV - Services des eaux Valdotaines S.R.L.</t>
  </si>
  <si>
    <t>01277260079</t>
  </si>
  <si>
    <t>1000203</t>
  </si>
  <si>
    <t>358</t>
  </si>
  <si>
    <t>147 FTE</t>
  </si>
  <si>
    <t>2738</t>
  </si>
  <si>
    <t>FE000120250002057833</t>
  </si>
  <si>
    <t>FE000120250000000002057833B/BOLLETTAZIONE MASSIVA Fornitura di energia elettrica</t>
  </si>
  <si>
    <t>B521B71C55</t>
  </si>
  <si>
    <t>2827</t>
  </si>
  <si>
    <t>AGSM AIM Energia S.p.A.</t>
  </si>
  <si>
    <t>02968430237</t>
  </si>
  <si>
    <t>357</t>
  </si>
  <si>
    <t>FE000120250002057853</t>
  </si>
  <si>
    <t>FE000120250000000002057853B/BOLLETTAZIONE MASSIVA Fornitura di energia elettrica</t>
  </si>
  <si>
    <t>2826</t>
  </si>
  <si>
    <t>356</t>
  </si>
  <si>
    <t>14/001</t>
  </si>
  <si>
    <t>Corso Blsd R  effettuato in data 31 maggio 2025</t>
  </si>
  <si>
    <t>B753741695</t>
  </si>
  <si>
    <t>2975</t>
  </si>
  <si>
    <t>GIANFRANCO CAIRONI - BRAVEHEART VDA -</t>
  </si>
  <si>
    <t>91080640070</t>
  </si>
  <si>
    <t>351</t>
  </si>
  <si>
    <t>FATTPA 113_25</t>
  </si>
  <si>
    <t>SERVIZIO DI GESTIONE DELL'UFFICIO TURISTICO DI CHAMOIS_PERIODO 01/12/2024 - 30/06/2025</t>
  </si>
  <si>
    <t>B4C1FC1F45</t>
  </si>
  <si>
    <t>2824</t>
  </si>
  <si>
    <t>ENJOY EVENTS srl</t>
  </si>
  <si>
    <t>01102380076</t>
  </si>
  <si>
    <t>354</t>
  </si>
  <si>
    <t>AR01894737</t>
  </si>
  <si>
    <t>scissione pagamenti NO Periodo fatturazione: 09 aprile 2025 - 08 giugno 2025</t>
  </si>
  <si>
    <t>B36FF39C69</t>
  </si>
  <si>
    <t>2767</t>
  </si>
  <si>
    <t>VODAFONE ITALIA S.p.A.</t>
  </si>
  <si>
    <t>08539010010</t>
  </si>
  <si>
    <t>93026890017</t>
  </si>
  <si>
    <t>355</t>
  </si>
  <si>
    <t>141/2025</t>
  </si>
  <si>
    <t>Determinazione n. 09-2025 prot. n. 2158 del 12/05/2025</t>
  </si>
  <si>
    <t>B6D1D51EED</t>
  </si>
  <si>
    <t>2825</t>
  </si>
  <si>
    <t>MUSSATTI FRANCO DI MUSSATTI PERO E VALTER SNC</t>
  </si>
  <si>
    <t>00491310074</t>
  </si>
  <si>
    <t>352</t>
  </si>
  <si>
    <t>140/2025</t>
  </si>
  <si>
    <t>Determinazione n. 35-2024 prot. 1923 del 19/06/2024</t>
  </si>
  <si>
    <t>B20D02DCFD</t>
  </si>
  <si>
    <t>2823</t>
  </si>
  <si>
    <t>2000401</t>
  </si>
  <si>
    <t>353</t>
  </si>
  <si>
    <t>2040/250015973</t>
  </si>
  <si>
    <t>CLI 00443697</t>
  </si>
  <si>
    <t>B73BD3F574</t>
  </si>
  <si>
    <t>3016</t>
  </si>
  <si>
    <t>MYO SPA</t>
  </si>
  <si>
    <t>03222970406</t>
  </si>
  <si>
    <t>367</t>
  </si>
  <si>
    <t>94</t>
  </si>
  <si>
    <t>Manutezione alle strade e sentieri incluso verde</t>
  </si>
  <si>
    <t>3111</t>
  </si>
  <si>
    <t>CHAMOIS  SERVIZI S.R.L.</t>
  </si>
  <si>
    <t>01033180074</t>
  </si>
  <si>
    <t>381</t>
  </si>
  <si>
    <t>95</t>
  </si>
  <si>
    <t>LAVORI DI MANUTENZIONE PER RIFACIMENTO PAVIMENTAZIONE DAVANTI ALL' HOTEL CLY [Ex.Imp. 2024/245] (Somma Impegnate nell'Esercizio 2025)</t>
  </si>
  <si>
    <t>3109</t>
  </si>
  <si>
    <t>382</t>
  </si>
  <si>
    <t>383</t>
  </si>
  <si>
    <t>386/001</t>
  </si>
  <si>
    <t>ACQUISTO NUM. 2.000 PIEGHEVOLI INVERNALI PER LA PROMOZIONE TURISTICA DEL TERRITORIO</t>
  </si>
  <si>
    <t>B4E7C05728</t>
  </si>
  <si>
    <t>3110</t>
  </si>
  <si>
    <t>TIPOGRAFIA DUC srl</t>
  </si>
  <si>
    <t>00629220070</t>
  </si>
  <si>
    <t>371</t>
  </si>
  <si>
    <t>387/001</t>
  </si>
  <si>
    <t>Acquisto 4.000 cartine estive</t>
  </si>
  <si>
    <t>B76A07ADB5</t>
  </si>
  <si>
    <t>3112</t>
  </si>
  <si>
    <t>372</t>
  </si>
  <si>
    <t>0002102899</t>
  </si>
  <si>
    <t>FATT. IVA SPLIT P.</t>
  </si>
  <si>
    <t>Z493CEA7B7</t>
  </si>
  <si>
    <t>3099</t>
  </si>
  <si>
    <t>MAGGIOLI TRIBUTI  - M.T  SpA</t>
  </si>
  <si>
    <t>02638260402</t>
  </si>
  <si>
    <t>06907290156</t>
  </si>
  <si>
    <t>370</t>
  </si>
  <si>
    <t>1010961693</t>
  </si>
  <si>
    <t>CONSIP 30 LOTTO 5 - 60 mesi</t>
  </si>
  <si>
    <t>Z692CCC3A7</t>
  </si>
  <si>
    <t>3055</t>
  </si>
  <si>
    <t>KYOCERA DOCUMENT SOLUTIONS ITALIA S.P.A.</t>
  </si>
  <si>
    <t>02973040963</t>
  </si>
  <si>
    <t>369</t>
  </si>
  <si>
    <t>0002129828</t>
  </si>
  <si>
    <t>B604A46E38</t>
  </si>
  <si>
    <t>3160</t>
  </si>
  <si>
    <t>MAGGIOLI S.P.A.</t>
  </si>
  <si>
    <t>02066400405</t>
  </si>
  <si>
    <t>06188330150</t>
  </si>
  <si>
    <t>368</t>
  </si>
  <si>
    <t>25</t>
  </si>
  <si>
    <t>855917891F</t>
  </si>
  <si>
    <t>3182</t>
  </si>
  <si>
    <t>CLIMA SERVICE scarl</t>
  </si>
  <si>
    <t>01058570076</t>
  </si>
  <si>
    <t>386</t>
  </si>
  <si>
    <t>32</t>
  </si>
  <si>
    <t>Vendita Iva da versare a cura del cessionario o committente ai sensi dell'art. 17-ter del D.P.R. n. 633/1972 (scissione dei pagamenti)</t>
  </si>
  <si>
    <t>B342DFCD23</t>
  </si>
  <si>
    <t>3180</t>
  </si>
  <si>
    <t>DOMENICO PEDRETTI SAS</t>
  </si>
  <si>
    <t>01863080980</t>
  </si>
  <si>
    <t>384</t>
  </si>
  <si>
    <t>33</t>
  </si>
  <si>
    <t>B492610DF5</t>
  </si>
  <si>
    <t>3179</t>
  </si>
  <si>
    <t>385</t>
  </si>
  <si>
    <t>2040/250016945</t>
  </si>
  <si>
    <t>3181</t>
  </si>
  <si>
    <t>415</t>
  </si>
  <si>
    <t>FE2025-680</t>
  </si>
  <si>
    <t>Servizio di aggiornamento inventario triennale 2024-2025-2026.</t>
  </si>
  <si>
    <t>Z393CD4079</t>
  </si>
  <si>
    <t>3191</t>
  </si>
  <si>
    <t>WINXPAL SRL</t>
  </si>
  <si>
    <t>08768760012</t>
  </si>
  <si>
    <t>387</t>
  </si>
  <si>
    <t>FE/22</t>
  </si>
  <si>
    <t>IDROSERVICE srl: manutenzione annua impianto termico Azienda agricola comunale alimentato a GPL</t>
  </si>
  <si>
    <t>ZF5329B334</t>
  </si>
  <si>
    <t>3255</t>
  </si>
  <si>
    <t>IDROSERVICE srl</t>
  </si>
  <si>
    <t>01059800076</t>
  </si>
  <si>
    <t>380</t>
  </si>
  <si>
    <t>FE/21</t>
  </si>
  <si>
    <t>IDROSERVICE srl: servizio di terzo responsabile dell'impianto termico degli edifici comunali di Chamois- periodo triennio 2021- 2023</t>
  </si>
  <si>
    <t>Z9C300DDF8</t>
  </si>
  <si>
    <t>3254</t>
  </si>
  <si>
    <t>379</t>
  </si>
  <si>
    <t>FATTPA 125_25</t>
  </si>
  <si>
    <t>3256</t>
  </si>
  <si>
    <t>378</t>
  </si>
  <si>
    <t>2025/44/2003</t>
  </si>
  <si>
    <t>Scheda n. 6-7-9 - Acquedotto</t>
  </si>
  <si>
    <t>3321</t>
  </si>
  <si>
    <t>Unité des Communes Valdotaines Mont-Cervin</t>
  </si>
  <si>
    <t>00193840071</t>
  </si>
  <si>
    <t>81002710077</t>
  </si>
  <si>
    <t>416</t>
  </si>
  <si>
    <t>2025/56/2003</t>
  </si>
  <si>
    <t>3442</t>
  </si>
  <si>
    <t>417</t>
  </si>
  <si>
    <t>900159/25PA</t>
  </si>
  <si>
    <t>Contratto telefonia da Gennaio 2025 a Dicembre 2025</t>
  </si>
  <si>
    <t>ZCC3D967E7</t>
  </si>
  <si>
    <t>3320</t>
  </si>
  <si>
    <t>Telecomunicazioni Digitali  FASTALP srl</t>
  </si>
  <si>
    <t>01079120075</t>
  </si>
  <si>
    <t>418</t>
  </si>
  <si>
    <t>900170/25PA</t>
  </si>
  <si>
    <t>B5355575DC</t>
  </si>
  <si>
    <t>3319</t>
  </si>
  <si>
    <t>419</t>
  </si>
  <si>
    <t>2025-1070730</t>
  </si>
  <si>
    <t>FCM - FATTURA CLIENTI SCISSIONE DEI PAGAMENTI ai sensi dell'art.17-ter del Dpr 633/1972 Premio INAIL gia' incluso negli oneri Retributivi e Previdenziali. 7.20 euro</t>
  </si>
  <si>
    <t>3406</t>
  </si>
  <si>
    <t>420</t>
  </si>
  <si>
    <t>3281668</t>
  </si>
  <si>
    <t>"Linea Diretta" - Servizio Assistenza Nexi Payments SpA 02345448 Codice Personale d'identificazione 049084189 Per i costi telef. visiti il sito www.nexi.it - menu' Trasparenza Mandato SEPA SDD: 792254579610800002 Art.17-ter DPR 633/72 - Scissione dei paga</t>
  </si>
  <si>
    <t>3582</t>
  </si>
  <si>
    <t>NEXY PAYMENT SPA</t>
  </si>
  <si>
    <t>10542790968</t>
  </si>
  <si>
    <t>04107060966</t>
  </si>
  <si>
    <t>422</t>
  </si>
  <si>
    <t>424</t>
  </si>
  <si>
    <t>FE000120250002326231</t>
  </si>
  <si>
    <t>FE000120250000000002326231B/BOLLETTAZIONE MASSIVA Fornitura di energia elettrica</t>
  </si>
  <si>
    <t>3540</t>
  </si>
  <si>
    <t>451</t>
  </si>
  <si>
    <t>FE000120250002326211</t>
  </si>
  <si>
    <t>FE000120250000000002326211B/BOLLETTAZIONE MASSIVA Fornitura di energia elettrica</t>
  </si>
  <si>
    <t>3539</t>
  </si>
  <si>
    <t>423</t>
  </si>
  <si>
    <t>57</t>
  </si>
  <si>
    <t>Fornitura licenze Microsoft Office Business Standard - anno 2025-2026</t>
  </si>
  <si>
    <t>B7BF44099A</t>
  </si>
  <si>
    <t>3733</t>
  </si>
  <si>
    <t>YOUBIT S.A.S</t>
  </si>
  <si>
    <t>01109300077</t>
  </si>
  <si>
    <t>452</t>
  </si>
  <si>
    <t>58</t>
  </si>
  <si>
    <t>Fornitura n. 2 Personal Computer € 1.095,56 e Monitor € 158,48 per adeguamento OS Windows 11</t>
  </si>
  <si>
    <t>B7BF3EA2A4</t>
  </si>
  <si>
    <t>3781</t>
  </si>
  <si>
    <t>453</t>
  </si>
  <si>
    <t>1625024394</t>
  </si>
  <si>
    <t>Uff.FILIALE AOSTA ALTIPORTO PER.26-07-2025-26-07-2025 Concerto leggera 130070120250</t>
  </si>
  <si>
    <t>3814</t>
  </si>
  <si>
    <t>S.I.A.E. -  Società Italiana degli Autori ed Editori - SIAE</t>
  </si>
  <si>
    <t>00987061009</t>
  </si>
  <si>
    <t>01336610587</t>
  </si>
  <si>
    <t>454</t>
  </si>
  <si>
    <t>1625024395</t>
  </si>
  <si>
    <t>Uff.FILIALE AOSTA CORGNOLAZ (FRAZIONE) PER.27-07-2025-27-07-2025 Concerto leggera 130070120250</t>
  </si>
  <si>
    <t>3815</t>
  </si>
  <si>
    <t>1/1/108</t>
  </si>
  <si>
    <t>ASTREO MUSICA E STELLE - 26 LUGLIO 2025</t>
  </si>
  <si>
    <t>B753685B6F</t>
  </si>
  <si>
    <t>3782</t>
  </si>
  <si>
    <t>MUSICA E MUSE SOCIETA' COOPERATIVA</t>
  </si>
  <si>
    <t>00195060074</t>
  </si>
  <si>
    <t>455</t>
  </si>
  <si>
    <t>12500607320000000791</t>
  </si>
  <si>
    <t>Acquisto rete da pallavolo + 4 palloni Beach Volley</t>
  </si>
  <si>
    <t>BAD4C982F1</t>
  </si>
  <si>
    <t>3830</t>
  </si>
  <si>
    <t>DECATHLON ITALIA S.r.l. Unipersonale</t>
  </si>
  <si>
    <t>11005760159</t>
  </si>
  <si>
    <t>02137480964</t>
  </si>
  <si>
    <t>450</t>
  </si>
  <si>
    <t>144</t>
  </si>
  <si>
    <t>Trasporto interno 2025</t>
  </si>
  <si>
    <t>3913</t>
  </si>
  <si>
    <t>468</t>
  </si>
  <si>
    <t>145</t>
  </si>
  <si>
    <t>3911</t>
  </si>
  <si>
    <t>464</t>
  </si>
  <si>
    <t>146</t>
  </si>
  <si>
    <t>Raccolta RSU</t>
  </si>
  <si>
    <t>3912</t>
  </si>
  <si>
    <t>466</t>
  </si>
  <si>
    <t>147</t>
  </si>
  <si>
    <t>Manutenzione alle strade e sentieri incluso il verde anno 2025</t>
  </si>
  <si>
    <t>3928</t>
  </si>
  <si>
    <t>469</t>
  </si>
  <si>
    <t>148</t>
  </si>
  <si>
    <t>Sgombero neve 2025</t>
  </si>
  <si>
    <t>3916</t>
  </si>
  <si>
    <t>470</t>
  </si>
  <si>
    <t>149</t>
  </si>
  <si>
    <t>Manutenzione del patrimonio 2025</t>
  </si>
  <si>
    <t>3925</t>
  </si>
  <si>
    <t>463</t>
  </si>
  <si>
    <t>150</t>
  </si>
  <si>
    <t>Servizio di manutenzione ordinaria illuminazione pubblica 2025</t>
  </si>
  <si>
    <t>3915</t>
  </si>
  <si>
    <t>473</t>
  </si>
  <si>
    <t>151</t>
  </si>
  <si>
    <t>3918</t>
  </si>
  <si>
    <t>471</t>
  </si>
  <si>
    <t>472</t>
  </si>
  <si>
    <t>152</t>
  </si>
  <si>
    <t>Gestione soccorso interno 2025</t>
  </si>
  <si>
    <t>3919</t>
  </si>
  <si>
    <t>474</t>
  </si>
  <si>
    <t>153</t>
  </si>
  <si>
    <t>Gestione Bancomat 2025</t>
  </si>
  <si>
    <t>3917</t>
  </si>
  <si>
    <t>462</t>
  </si>
  <si>
    <t>154</t>
  </si>
  <si>
    <t>Supporto alle manifestazioni 2024</t>
  </si>
  <si>
    <t>3922</t>
  </si>
  <si>
    <t>465</t>
  </si>
  <si>
    <t>155</t>
  </si>
  <si>
    <t>Lavori di manutenzione straordinaria vasche acquedotto intercomunale - LAVORI EDILI</t>
  </si>
  <si>
    <t>3923</t>
  </si>
  <si>
    <t>*</t>
  </si>
  <si>
    <t>467</t>
  </si>
  <si>
    <t>156</t>
  </si>
  <si>
    <t>Assistenza informatica, ai tributi, gestionale e amministrativa anno 2025</t>
  </si>
  <si>
    <t>3926</t>
  </si>
  <si>
    <t>461</t>
  </si>
  <si>
    <t>157</t>
  </si>
  <si>
    <t>Integrazione supporto amministrativo 2025</t>
  </si>
  <si>
    <t>3924</t>
  </si>
  <si>
    <t>460</t>
  </si>
  <si>
    <t>158</t>
  </si>
  <si>
    <t>Gestione della funivia e della teleferica Buisson-Chamois 2022-2032 ACCORDO COOPERAZIONE DELIBERA GUINTA 1440 DEL 20/11/2024 vedi acc 213</t>
  </si>
  <si>
    <t>3927</t>
  </si>
  <si>
    <t>4000005</t>
  </si>
  <si>
    <t>511</t>
  </si>
  <si>
    <t>6</t>
  </si>
  <si>
    <t>Fattura di vendita</t>
  </si>
  <si>
    <t>B51E0BCA03</t>
  </si>
  <si>
    <t>3933</t>
  </si>
  <si>
    <t>LAVOYER  Nicole ( dott. commercialista)</t>
  </si>
  <si>
    <t>01191190071</t>
  </si>
  <si>
    <t>LVYNCL88E52A326S</t>
  </si>
  <si>
    <t>434</t>
  </si>
  <si>
    <t>P-400150</t>
  </si>
  <si>
    <t>REDAZIONALE TESTATE ONLINE - CIRCUITO PRIMA.IT A LUGLIO - VALLEE NOTIZIE - FACEBOOK + AOSTA SERA</t>
  </si>
  <si>
    <t>B796DF63F3</t>
  </si>
  <si>
    <t>3890</t>
  </si>
  <si>
    <t>NETWEEK ADV SRL</t>
  </si>
  <si>
    <t>03626630044</t>
  </si>
  <si>
    <t>459</t>
  </si>
  <si>
    <t>2040/250019463</t>
  </si>
  <si>
    <t>3934</t>
  </si>
  <si>
    <t>436</t>
  </si>
  <si>
    <t>1/91</t>
  </si>
  <si>
    <t>3831</t>
  </si>
  <si>
    <t>457</t>
  </si>
  <si>
    <t>458</t>
  </si>
  <si>
    <t>FATTPA 143_25</t>
  </si>
  <si>
    <t>SERVIZIO DI GESTIONE DELL'UFFICIO TURISTICO DI CHAMOIS_PERIODO 01/07/2025-30/09/2025</t>
  </si>
  <si>
    <t>B76A26A707</t>
  </si>
  <si>
    <t>3990</t>
  </si>
  <si>
    <t>456</t>
  </si>
  <si>
    <t>V2-375</t>
  </si>
  <si>
    <t>QUOTE PROGETTO “VOLA A CHAMOIS!” – ANNUALITA’ 2023/2024 E 2024/2025</t>
  </si>
  <si>
    <t>4208</t>
  </si>
  <si>
    <t>CERVINO S.P.A.</t>
  </si>
  <si>
    <t>00041720079</t>
  </si>
  <si>
    <t>485</t>
  </si>
  <si>
    <t>FATTPA 33_25</t>
  </si>
  <si>
    <t>integrazione videoispezione</t>
  </si>
  <si>
    <t>B7F9546123</t>
  </si>
  <si>
    <t>4225</t>
  </si>
  <si>
    <t>Ecovallée  Srl a socio unico</t>
  </si>
  <si>
    <t>01094690078</t>
  </si>
  <si>
    <t>484</t>
  </si>
  <si>
    <t>8A00483265</t>
  </si>
  <si>
    <t>Fattura Agosto 25: Periodo 5/25 Giu - Lug</t>
  </si>
  <si>
    <t>Z3C3DD32F9</t>
  </si>
  <si>
    <t>4135</t>
  </si>
  <si>
    <t>TELECOM ITALIA SPA -</t>
  </si>
  <si>
    <t>00488410010</t>
  </si>
  <si>
    <t>478</t>
  </si>
  <si>
    <t>477</t>
  </si>
  <si>
    <t>FE000120250002796731</t>
  </si>
  <si>
    <t>FE000120250000000002796731B/BOLLETTAZIONE MASSIVA Fornitura di energia elettrica</t>
  </si>
  <si>
    <t>4171</t>
  </si>
  <si>
    <t>488</t>
  </si>
  <si>
    <t>FE000120250002796751</t>
  </si>
  <si>
    <t>FE000120250000000002796751B/BOLLETTAZIONE MASSIVA Fornitura di energia elettrica</t>
  </si>
  <si>
    <t>4172</t>
  </si>
  <si>
    <t>487</t>
  </si>
  <si>
    <t>FATTPA 32_25</t>
  </si>
  <si>
    <t>Video Ispezione a Lago Lod - verbale del CC del 26/02/2025 - odg 09</t>
  </si>
  <si>
    <t>B61ECC69A6</t>
  </si>
  <si>
    <t>4221</t>
  </si>
  <si>
    <t>483</t>
  </si>
  <si>
    <t>AR02559133</t>
  </si>
  <si>
    <t>scissione pagamenti NO Periodo fatturazione: 09 giugno 2025 - 08 agosto 2025</t>
  </si>
  <si>
    <t>4134</t>
  </si>
  <si>
    <t>476</t>
  </si>
  <si>
    <t>17/07</t>
  </si>
  <si>
    <t>ORGANIZZAZIONE SPETTACOLO DI CARNEVALE 2025</t>
  </si>
  <si>
    <t>B59E93BD05</t>
  </si>
  <si>
    <t>4101</t>
  </si>
  <si>
    <t>SOCIETA' COOP. ARTEMIDE SCRL</t>
  </si>
  <si>
    <t>07317800014</t>
  </si>
  <si>
    <t>479</t>
  </si>
  <si>
    <t>18/07</t>
  </si>
  <si>
    <t>Spettacolo di animazione Gli Animali Simpatici</t>
  </si>
  <si>
    <t>B7536D4CA0</t>
  </si>
  <si>
    <t>4102</t>
  </si>
  <si>
    <t>480</t>
  </si>
  <si>
    <t>57/E</t>
  </si>
  <si>
    <t>CELVA PER QUOTA 2024 2025</t>
  </si>
  <si>
    <t>B229B75FC5</t>
  </si>
  <si>
    <t>4045</t>
  </si>
  <si>
    <t>CELVA - Consorzio degli Enti Locali della Valle d'Aosta  soc. coop</t>
  </si>
  <si>
    <t>00665740072</t>
  </si>
  <si>
    <t>486</t>
  </si>
  <si>
    <t>843/007</t>
  </si>
  <si>
    <t>PUBBLICITA</t>
  </si>
  <si>
    <t>B796F06469</t>
  </si>
  <si>
    <t>4071</t>
  </si>
  <si>
    <t>LG PRESSE SRL</t>
  </si>
  <si>
    <t>01141020071</t>
  </si>
  <si>
    <t>482</t>
  </si>
  <si>
    <t>2025-1084263</t>
  </si>
  <si>
    <t>FCM - FATTURA CLIENTI SCISSIONE DEI PAGAMENTI ai sensi dell'art.17-ter del Dpr 633/1972 Premio INAIL gia' incluso negli oneri Retributivi e Previdenziali. 6.71 euro</t>
  </si>
  <si>
    <t>4072</t>
  </si>
  <si>
    <t>481</t>
  </si>
  <si>
    <t>4259R00104</t>
  </si>
  <si>
    <t>CANONE SERVIZIO MISURA - Modalita pagamento: PagoPA / IBAN IT59P0306901205100000065389 / CCP. 87736120 intestato a DEVAL SPA/causale: indicare N. Fattura IT009E40013329P1</t>
  </si>
  <si>
    <t>ZC33DD321A</t>
  </si>
  <si>
    <t>4302</t>
  </si>
  <si>
    <t>DEVAL SpA a  s.u.</t>
  </si>
  <si>
    <t>01013210073</t>
  </si>
  <si>
    <t>489</t>
  </si>
  <si>
    <t>B505710BB9</t>
  </si>
  <si>
    <t>490</t>
  </si>
  <si>
    <t>P-400183</t>
  </si>
  <si>
    <t>4361</t>
  </si>
  <si>
    <t>512</t>
  </si>
  <si>
    <t>V25374304</t>
  </si>
  <si>
    <t>Determina n. 56 2025 prot. n. 3315 del 09 07 2025 Prot. 0004301 del 29 08 2025   In caso di pagamento con bonifico bancario si prega gentilmente di riportare gli estremi delle fatture pagate. Per qualsiasi informazione rivolgersi al nostro Ufficio Custome</t>
  </si>
  <si>
    <t>B796E805D4</t>
  </si>
  <si>
    <t>4372</t>
  </si>
  <si>
    <t>SEBACH SpA - Unipersonale - soggeta a direzione e coord. di Ylda Spa</t>
  </si>
  <si>
    <t>03912150483</t>
  </si>
  <si>
    <t>513</t>
  </si>
  <si>
    <t>1/111</t>
  </si>
  <si>
    <t>4315</t>
  </si>
  <si>
    <t>514</t>
  </si>
  <si>
    <t>TOTALI FATTURE:</t>
  </si>
  <si>
    <t>IND. TEMPESTIVITA' FATTURE:</t>
  </si>
  <si>
    <t>REGIONE AUTONOMA VALLE D'AOSTA - ASSESSORATO FINANZE</t>
  </si>
  <si>
    <t>Recupero importo regolazione Covid-19 anno 2025</t>
  </si>
  <si>
    <t>TORACCA Roberto</t>
  </si>
  <si>
    <t>competenze componenti del seggio elettorale in occasione dei Referendum abrogativi di domenica 8 e lunedì 9 giugno 2025 - Presidente</t>
  </si>
  <si>
    <t>LUBRINI PATRICK</t>
  </si>
  <si>
    <t>competenze componenti del seggio elettorale in occasione dei Referendum abrogativi di domenica 8 e lunedì 9 giugno 2025 - Segretario</t>
  </si>
  <si>
    <t>RIGOLLET ANGELA</t>
  </si>
  <si>
    <t>competenze componenti del seggio elettorale in occasione dei Referendum abrogativi di domenica 8 e lunedì 9 giugno 2025 - Scrutatore</t>
  </si>
  <si>
    <t>TORTA VIRGINIA</t>
  </si>
  <si>
    <t>LANTERNA LAURA</t>
  </si>
  <si>
    <t>COMUNE DI ANTEY SAINT ANDRE'</t>
  </si>
  <si>
    <t>Navetta invernale 2024/2025</t>
  </si>
  <si>
    <t>TRASFERIMENTO QUOTA NAVETTA ESTIVA 2024</t>
  </si>
  <si>
    <t>ALPINE PEARLS Associazione Europea</t>
  </si>
  <si>
    <t>Seconda rata Alpine Pearls 2025</t>
  </si>
  <si>
    <t>Prima Rata quota annula 2025 - Alpine Pearls</t>
  </si>
  <si>
    <t>Scheda n.17 - Spese di funzionamento acconto 40%</t>
  </si>
  <si>
    <t>TORTA MAURO</t>
  </si>
  <si>
    <t>TORTA MAURO: indennita vice sindaco - Mese di: LUGLIO</t>
  </si>
  <si>
    <t>PUCCI LORENZO MARIO</t>
  </si>
  <si>
    <t>PUCCI LORENZO MARIO: indennita di Sindaco - Mese di: LUGLIO</t>
  </si>
  <si>
    <t>LANTERNA LAURA: emolumenti assessore comunale - Mese di: LUGLIO</t>
  </si>
  <si>
    <t>POSTE ITALIANE SPA</t>
  </si>
  <si>
    <t>COMMISSIONI</t>
  </si>
  <si>
    <t>Regione VdA  - RAVDA per  IRAP (x F24)</t>
  </si>
  <si>
    <t>Regione: IRAP su emolumenti amministratori - Mese di: LUGLIO</t>
  </si>
  <si>
    <t>Regione VdA - RAVDA per IRAP - Mese di: LUGLIO</t>
  </si>
  <si>
    <t>Straordinario per Referendum 08-09 giugno 2025 - Mese di: LUGLIO</t>
  </si>
  <si>
    <t>Cassa Depositi e Prestiti SpA</t>
  </si>
  <si>
    <t>CDP S.p.A.</t>
  </si>
  <si>
    <t>COMUNE DI CAMBIAGO</t>
  </si>
  <si>
    <t>RIVERSAMENTI TARI 2017-2018-2019 PER CONTRIBUENTI C.F. 09504930968 E CF LRSNTN65B50F205S</t>
  </si>
  <si>
    <t>ASSOCIAZIONE FONOSINTESI</t>
  </si>
  <si>
    <t>contributo straordinario riprese documentario Ensembio</t>
  </si>
  <si>
    <t>LANTERNA LAURA: emolumenti assessore comunale - Mese di: AGOSTO</t>
  </si>
  <si>
    <t>TORTA MAURO: indennita vice sindaco - Mese di: AGOSTO</t>
  </si>
  <si>
    <t>PUCCI LORENZO MARIO: indennita di Sindaco - Mese di: AGOSTO</t>
  </si>
  <si>
    <t>Erogazione contributo</t>
  </si>
  <si>
    <t>Regione: IRAP su emolumenti amministratori - Mese di: AGOSTO</t>
  </si>
  <si>
    <t>Regione VdA - RAVDA per IRAP - Mese di: AGOSTO</t>
  </si>
  <si>
    <t>COMPONENTI SEGGIO ELEZIONI REFERENDUM 10 AGOSTO</t>
  </si>
  <si>
    <t>CECCHETTO SIMONE</t>
  </si>
  <si>
    <t>REVIL IVANA</t>
  </si>
  <si>
    <t>DI FRANCESCO SALVATORE</t>
  </si>
  <si>
    <t>COMUNE DI VERRES</t>
  </si>
  <si>
    <t>COMPARTECIPAZIONE SPESE SOTENUTE PER LA CIRCOSCRIZIONE PER L'IMPIEGO E IL COLLOCAMENTO IN AGRICOLTURA ANNO 2025.</t>
  </si>
  <si>
    <t>ASSOCIAZIONE INSIEME A CHAMOIS - Ensembio a Tzamoué - Onlus</t>
  </si>
  <si>
    <t>CONCESSIONE CONTRIBUTO STRAORDINARIO ANNO 2025</t>
  </si>
  <si>
    <t>LANTERNA LAURA: emolumenti assessore comunale - Mese di: SETTEMBRE</t>
  </si>
  <si>
    <t>TORTA MAURO: indennita vice sindaco - Mese di: SETTEMBRE</t>
  </si>
  <si>
    <t>PUCCI LORENZO MARIO: indennita di Sindaco - Mese di: SETTEMBRE</t>
  </si>
  <si>
    <t>BICOCCHI JACOPO MARIA</t>
  </si>
  <si>
    <t>Spettacolo teatrale Un alt(r)o Everest - 03/08/2025 - Mese di: SETTEMBRE</t>
  </si>
  <si>
    <t>B781519CDA</t>
  </si>
  <si>
    <t>LEONE Ester  D.I.</t>
  </si>
  <si>
    <t>LABORATORI D'ARTE PER BAMBINI ESTATE 2025 - Mese di: SETTEMBRE</t>
  </si>
  <si>
    <t>Regione: IRAP su emolumenti amministratori - Mese di: SETTEMBRE</t>
  </si>
  <si>
    <t>Regione VdA - RAVDA per IRAP - Mese di: SETTEMBRE</t>
  </si>
  <si>
    <t>RAVdA IRAP su Prestazioni OCCASIONALI (x tutti)- Missione 1 Prog. 2 M102 - Mese di: SETTEMBRE</t>
  </si>
  <si>
    <t>TOTALI MANDATI:</t>
  </si>
  <si>
    <t>IND. TEMPESTIVITA' MANDATI:</t>
  </si>
  <si>
    <t>TOTALI FINALI</t>
  </si>
  <si>
    <t>IND. TEMPESTIVITA' FINALE: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</si>
</sst>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99" formatCode="_-[$€-2]\ * #,##0.00_-;\-[$€-2]\ * #,##0.00_-;_-[$€-2]\ * &quot;-&quot;??_-"/>
  </numFmts>
  <fonts count="42" x14ac:knownFonts="1">
    <font>
      <sz val="10"/>
      <name val="Arial"/>
    </font>
    <font>
      <b/>
      <sz val="10"/>
      <name val="Arial"/>
      <family val="2"/>
    </font>
    <font>
      <sz val="11"/>
      <color indexed="8"/>
      <name val="Calibri"/>
      <family val="2"/>
    </font>
    <font>
      <sz val="11"/>
      <color indexed="9"/>
      <name val="Calibri"/>
      <family val="2"/>
    </font>
    <font>
      <b/>
      <sz val="11"/>
      <color indexed="52"/>
      <name val="Calibri"/>
      <family val="2"/>
    </font>
    <font>
      <sz val="11"/>
      <color indexed="52"/>
      <name val="Calibri"/>
      <family val="2"/>
    </font>
    <font>
      <b/>
      <sz val="11"/>
      <color indexed="9"/>
      <name val="Calibri"/>
      <family val="2"/>
    </font>
    <font>
      <sz val="11"/>
      <color indexed="62"/>
      <name val="Calibri"/>
      <family val="2"/>
    </font>
    <font>
      <sz val="11"/>
      <color indexed="60"/>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1"/>
      <color indexed="20"/>
      <name val="Calibri"/>
      <family val="2"/>
    </font>
    <font>
      <sz val="11"/>
      <color indexed="17"/>
      <name val="Calibri"/>
      <family val="2"/>
    </font>
    <font>
      <b/>
      <sz val="16"/>
      <color indexed="8"/>
      <name val="Calibri"/>
      <family val="2"/>
    </font>
    <font>
      <sz val="9"/>
      <color indexed="8"/>
      <name val="Calibri"/>
      <family val="2"/>
    </font>
    <font>
      <b/>
      <sz val="16"/>
      <name val="Calibri"/>
      <family val="2"/>
    </font>
    <font>
      <sz val="16"/>
      <name val="Calibri"/>
      <family val="2"/>
    </font>
    <font>
      <b/>
      <sz val="11"/>
      <name val="Calibri"/>
      <family val="2"/>
    </font>
    <font>
      <sz val="11"/>
      <name val="Calibri"/>
      <family val="2"/>
    </font>
    <font>
      <sz val="8"/>
      <color indexed="8"/>
      <name val="Calibri"/>
      <family val="2"/>
    </font>
    <font>
      <b/>
      <sz val="9"/>
      <name val="Arial"/>
      <family val="2"/>
    </font>
    <font>
      <sz val="9"/>
      <name val="Arial"/>
      <family val="2"/>
    </font>
    <font>
      <b/>
      <sz val="9"/>
      <color indexed="8"/>
      <name val="Arial"/>
      <family val="2"/>
    </font>
    <font>
      <i/>
      <sz val="8"/>
      <color indexed="8"/>
      <name val="Calibri"/>
      <family val="2"/>
    </font>
    <font>
      <i/>
      <sz val="9"/>
      <color indexed="8"/>
      <name val="Calibri"/>
      <family val="2"/>
    </font>
    <font>
      <b/>
      <i/>
      <sz val="9"/>
      <color indexed="8"/>
      <name val="Calibri"/>
      <family val="2"/>
    </font>
    <font>
      <b/>
      <sz val="11"/>
      <name val="Arial"/>
      <family val="2"/>
    </font>
    <font>
      <sz val="8"/>
      <name val="Times New Roman"/>
      <family val="1"/>
    </font>
    <font>
      <i/>
      <sz val="8"/>
      <name val="Arial"/>
      <family val="2"/>
    </font>
    <font>
      <sz val="8"/>
      <name val="Arial"/>
      <family val="2"/>
    </font>
    <font>
      <sz val="11"/>
      <color indexed="8"/>
      <name val="Calibri"/>
      <family val="2"/>
    </font>
    <font>
      <sz val="9"/>
      <name val="Calibri"/>
      <family val="2"/>
    </font>
    <font>
      <b/>
      <sz val="9"/>
      <name val="Calibri"/>
      <family val="2"/>
    </font>
    <font>
      <b/>
      <sz val="9"/>
      <color indexed="8"/>
      <name val="Calibri"/>
      <family val="2"/>
    </font>
    <font>
      <sz val="10"/>
      <name val="Arial"/>
    </font>
  </fonts>
  <fills count="30">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indexed="13"/>
        <bgColor indexed="64"/>
      </patternFill>
    </fill>
    <fill>
      <patternFill patternType="solid">
        <fgColor theme="0" tint="-0.24994659260841701"/>
        <bgColor indexed="64"/>
      </patternFill>
    </fill>
    <fill>
      <patternFill patternType="solid">
        <fgColor theme="9" tint="0.79995117038483843"/>
        <bgColor indexed="64"/>
      </patternFill>
    </fill>
    <fill>
      <patternFill patternType="solid">
        <fgColor rgb="FFFFC000"/>
        <bgColor indexed="64"/>
      </patternFill>
    </fill>
    <fill>
      <patternFill patternType="solid">
        <fgColor theme="0" tint="-4.9958800012207406E-2"/>
        <bgColor indexed="64"/>
      </patternFill>
    </fill>
    <fill>
      <patternFill patternType="solid">
        <fgColor theme="9" tint="0.59996337778862885"/>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50">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16" borderId="1" applyNumberFormat="0" applyAlignment="0" applyProtection="0"/>
    <xf numFmtId="0" fontId="5" fillId="0" borderId="2" applyNumberFormat="0" applyFill="0" applyAlignment="0" applyProtection="0"/>
    <xf numFmtId="0" fontId="6" fillId="17" borderId="3" applyNumberFormat="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199" fontId="41" fillId="0" borderId="0" applyFont="0" applyFill="0" applyBorder="0" applyAlignment="0" applyProtection="0"/>
    <xf numFmtId="0" fontId="7" fillId="7" borderId="1" applyNumberFormat="0" applyAlignment="0" applyProtection="0"/>
    <xf numFmtId="41" fontId="41" fillId="0" borderId="0" applyFont="0" applyFill="0" applyBorder="0" applyAlignment="0" applyProtection="0"/>
    <xf numFmtId="0" fontId="8" fillId="22" borderId="0" applyNumberFormat="0" applyBorder="0" applyAlignment="0" applyProtection="0"/>
    <xf numFmtId="0" fontId="2" fillId="0" borderId="0"/>
    <xf numFmtId="0" fontId="34" fillId="0" borderId="0"/>
    <xf numFmtId="0" fontId="41" fillId="0" borderId="0"/>
    <xf numFmtId="0" fontId="41" fillId="0" borderId="0"/>
    <xf numFmtId="0" fontId="37" fillId="0" borderId="0"/>
    <xf numFmtId="0" fontId="9" fillId="0" borderId="0"/>
    <xf numFmtId="0" fontId="41" fillId="23" borderId="4" applyNumberFormat="0" applyFont="0" applyAlignment="0" applyProtection="0"/>
    <xf numFmtId="0" fontId="10" fillId="16" borderId="5"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6" applyNumberFormat="0" applyFill="0" applyAlignment="0" applyProtection="0"/>
    <xf numFmtId="0" fontId="15" fillId="0" borderId="7" applyNumberFormat="0" applyFill="0" applyAlignment="0" applyProtection="0"/>
    <xf numFmtId="0" fontId="16" fillId="0" borderId="8" applyNumberFormat="0" applyFill="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3" borderId="0" applyNumberFormat="0" applyBorder="0" applyAlignment="0" applyProtection="0"/>
    <xf numFmtId="0" fontId="19" fillId="4" borderId="0" applyNumberFormat="0" applyBorder="0" applyAlignment="0" applyProtection="0"/>
  </cellStyleXfs>
  <cellXfs count="315">
    <xf numFmtId="0" fontId="0" fillId="0" borderId="0" xfId="0" applyAlignment="1"/>
    <xf numFmtId="4" fontId="0" fillId="0" borderId="0" xfId="0" applyNumberFormat="1" applyAlignment="1">
      <alignment horizontal="right"/>
    </xf>
    <xf numFmtId="4" fontId="1" fillId="0" borderId="0" xfId="0" applyNumberFormat="1" applyFont="1" applyAlignment="1">
      <alignment horizontal="right"/>
    </xf>
    <xf numFmtId="49" fontId="0" fillId="0" borderId="0" xfId="0" applyNumberFormat="1" applyAlignment="1">
      <alignment horizontal="center"/>
    </xf>
    <xf numFmtId="49" fontId="0" fillId="0" borderId="0" xfId="0" applyNumberFormat="1" applyAlignment="1"/>
    <xf numFmtId="49" fontId="0" fillId="0" borderId="0" xfId="0" applyNumberFormat="1" applyAlignment="1">
      <alignment horizontal="left"/>
    </xf>
    <xf numFmtId="49" fontId="1" fillId="0" borderId="0" xfId="0" applyNumberFormat="1" applyFont="1" applyAlignment="1">
      <alignment horizontal="right"/>
    </xf>
    <xf numFmtId="0" fontId="0" fillId="0" borderId="0" xfId="0" applyAlignment="1" applyProtection="1">
      <alignment horizontal="center"/>
      <protection locked="0"/>
    </xf>
    <xf numFmtId="49" fontId="1" fillId="22" borderId="10" xfId="0" applyNumberFormat="1" applyFont="1" applyFill="1" applyBorder="1" applyAlignment="1">
      <alignment horizontal="center" wrapText="1" shrinkToFit="1"/>
    </xf>
    <xf numFmtId="49" fontId="1" fillId="22" borderId="10" xfId="0" applyNumberFormat="1" applyFont="1" applyFill="1" applyBorder="1" applyAlignment="1">
      <alignment horizontal="left"/>
    </xf>
    <xf numFmtId="49" fontId="1" fillId="22" borderId="10" xfId="0" applyNumberFormat="1" applyFont="1" applyFill="1" applyBorder="1" applyAlignment="1">
      <alignment horizontal="left" wrapText="1" shrinkToFit="1"/>
    </xf>
    <xf numFmtId="0" fontId="1" fillId="22" borderId="10" xfId="0" applyFont="1" applyFill="1" applyBorder="1" applyAlignment="1"/>
    <xf numFmtId="0" fontId="1" fillId="22" borderId="10" xfId="0" applyNumberFormat="1" applyFont="1" applyFill="1" applyBorder="1" applyAlignment="1">
      <alignment horizontal="right" wrapText="1" shrinkToFit="1"/>
    </xf>
    <xf numFmtId="0" fontId="1" fillId="22" borderId="10" xfId="0" applyFont="1" applyFill="1" applyBorder="1" applyAlignment="1" applyProtection="1">
      <alignment horizontal="center"/>
    </xf>
    <xf numFmtId="0" fontId="0" fillId="0" borderId="0" xfId="0" applyFill="1" applyAlignment="1" applyProtection="1">
      <alignment horizontal="center"/>
      <protection locked="0"/>
    </xf>
    <xf numFmtId="0" fontId="17" fillId="0" borderId="0" xfId="32" applyNumberFormat="1" applyFont="1" applyBorder="1" applyAlignment="1">
      <alignment horizontal="center" vertical="center"/>
    </xf>
    <xf numFmtId="0" fontId="20" fillId="0" borderId="11" xfId="32" applyNumberFormat="1" applyFont="1" applyFill="1" applyBorder="1" applyAlignment="1">
      <alignment horizontal="center" vertical="center"/>
    </xf>
    <xf numFmtId="0" fontId="20" fillId="0" borderId="0" xfId="32" applyNumberFormat="1" applyFont="1" applyFill="1" applyBorder="1" applyAlignment="1">
      <alignment horizontal="center" vertical="center"/>
    </xf>
    <xf numFmtId="49" fontId="20" fillId="0" borderId="0" xfId="32" applyNumberFormat="1" applyFont="1" applyFill="1" applyBorder="1" applyAlignment="1">
      <alignment horizontal="center" vertical="center"/>
    </xf>
    <xf numFmtId="0" fontId="20" fillId="0" borderId="0" xfId="32" applyNumberFormat="1" applyFont="1" applyFill="1" applyBorder="1" applyAlignment="1">
      <alignment horizontal="left" vertical="center"/>
    </xf>
    <xf numFmtId="4" fontId="20" fillId="0" borderId="0" xfId="32" applyNumberFormat="1" applyFont="1" applyFill="1" applyBorder="1" applyAlignment="1">
      <alignment horizontal="right" vertical="center"/>
    </xf>
    <xf numFmtId="49" fontId="20" fillId="0" borderId="0" xfId="32" applyNumberFormat="1" applyFont="1" applyFill="1" applyBorder="1" applyAlignment="1" applyProtection="1">
      <alignment horizontal="center" vertical="center"/>
    </xf>
    <xf numFmtId="3" fontId="20" fillId="0" borderId="0" xfId="32" applyNumberFormat="1" applyFont="1" applyFill="1" applyBorder="1" applyAlignment="1">
      <alignment horizontal="right" vertical="center"/>
    </xf>
    <xf numFmtId="3" fontId="20" fillId="0" borderId="0" xfId="32" applyNumberFormat="1" applyFont="1" applyFill="1" applyBorder="1" applyAlignment="1">
      <alignment horizontal="center" vertical="center"/>
    </xf>
    <xf numFmtId="3" fontId="17" fillId="0" borderId="0" xfId="32" applyNumberFormat="1" applyFont="1" applyFill="1" applyBorder="1" applyAlignment="1">
      <alignment horizontal="center" vertical="center"/>
    </xf>
    <xf numFmtId="3" fontId="17" fillId="0" borderId="0" xfId="32" applyNumberFormat="1" applyFont="1" applyFill="1" applyBorder="1" applyAlignment="1">
      <alignment horizontal="right" vertical="center"/>
    </xf>
    <xf numFmtId="0" fontId="17" fillId="0" borderId="0" xfId="32" applyNumberFormat="1" applyFont="1" applyFill="1" applyBorder="1" applyAlignment="1">
      <alignment horizontal="center" vertical="center"/>
    </xf>
    <xf numFmtId="0" fontId="17" fillId="0" borderId="12" xfId="32" applyNumberFormat="1" applyFont="1" applyBorder="1" applyAlignment="1">
      <alignment horizontal="center" vertical="center"/>
    </xf>
    <xf numFmtId="0" fontId="17" fillId="0" borderId="13" xfId="32" applyNumberFormat="1" applyFont="1" applyBorder="1" applyAlignment="1">
      <alignment horizontal="center" vertical="center"/>
    </xf>
    <xf numFmtId="49" fontId="17" fillId="0" borderId="13" xfId="32" applyNumberFormat="1" applyFont="1" applyBorder="1" applyAlignment="1">
      <alignment horizontal="center" vertical="center"/>
    </xf>
    <xf numFmtId="0" fontId="17" fillId="0" borderId="13" xfId="32" applyNumberFormat="1" applyFont="1" applyBorder="1" applyAlignment="1">
      <alignment horizontal="left" vertical="center"/>
    </xf>
    <xf numFmtId="4" fontId="17" fillId="0" borderId="13" xfId="32" applyNumberFormat="1" applyFont="1" applyBorder="1" applyAlignment="1">
      <alignment horizontal="right" vertical="center"/>
    </xf>
    <xf numFmtId="3" fontId="2" fillId="0" borderId="14" xfId="32" applyNumberFormat="1" applyFont="1" applyBorder="1" applyAlignment="1" applyProtection="1">
      <alignment horizontal="right" vertical="center"/>
      <protection locked="0"/>
    </xf>
    <xf numFmtId="0" fontId="2" fillId="0" borderId="0" xfId="32" applyNumberFormat="1" applyBorder="1" applyAlignment="1">
      <alignment horizontal="center" vertical="center"/>
    </xf>
    <xf numFmtId="49" fontId="2" fillId="0" borderId="0" xfId="32" applyNumberFormat="1" applyBorder="1" applyAlignment="1">
      <alignment horizontal="center" vertical="center"/>
    </xf>
    <xf numFmtId="0" fontId="2" fillId="0" borderId="0" xfId="32" applyNumberFormat="1" applyBorder="1" applyAlignment="1">
      <alignment horizontal="left" vertical="center"/>
    </xf>
    <xf numFmtId="4" fontId="2" fillId="0" borderId="0" xfId="32" applyNumberFormat="1" applyBorder="1" applyAlignment="1">
      <alignment horizontal="right" vertical="center"/>
    </xf>
    <xf numFmtId="49" fontId="2" fillId="0" borderId="0" xfId="32" applyNumberFormat="1" applyBorder="1" applyAlignment="1" applyProtection="1">
      <alignment horizontal="center" vertical="center"/>
      <protection locked="0"/>
    </xf>
    <xf numFmtId="3" fontId="2" fillId="0" borderId="0" xfId="32" applyNumberFormat="1" applyBorder="1" applyAlignment="1">
      <alignment horizontal="right" vertical="center"/>
    </xf>
    <xf numFmtId="3" fontId="2" fillId="0" borderId="0" xfId="32" applyNumberFormat="1" applyBorder="1" applyAlignment="1">
      <alignment horizontal="center" vertical="center"/>
    </xf>
    <xf numFmtId="3" fontId="2" fillId="0" borderId="0" xfId="32" applyNumberFormat="1" applyFill="1" applyBorder="1" applyAlignment="1">
      <alignment horizontal="center" vertical="center"/>
    </xf>
    <xf numFmtId="0" fontId="2" fillId="0" borderId="0" xfId="32" applyNumberFormat="1" applyFill="1" applyBorder="1" applyAlignment="1">
      <alignment horizontal="center" vertical="center"/>
    </xf>
    <xf numFmtId="0" fontId="21" fillId="0" borderId="0" xfId="32" applyNumberFormat="1" applyFont="1" applyBorder="1" applyAlignment="1">
      <alignment horizontal="center" vertical="center"/>
    </xf>
    <xf numFmtId="49" fontId="21" fillId="0" borderId="0" xfId="32" applyNumberFormat="1" applyFont="1" applyBorder="1" applyAlignment="1">
      <alignment horizontal="center" vertical="center"/>
    </xf>
    <xf numFmtId="0" fontId="21" fillId="0" borderId="0" xfId="32" applyNumberFormat="1" applyFont="1" applyBorder="1" applyAlignment="1">
      <alignment horizontal="left" vertical="center"/>
    </xf>
    <xf numFmtId="4" fontId="21" fillId="0" borderId="0" xfId="32" applyNumberFormat="1" applyFont="1" applyBorder="1" applyAlignment="1">
      <alignment horizontal="right" vertical="center"/>
    </xf>
    <xf numFmtId="0" fontId="21" fillId="0" borderId="0" xfId="37" applyNumberFormat="1" applyFont="1" applyFill="1" applyBorder="1" applyAlignment="1">
      <alignment horizontal="center" vertical="center" wrapText="1"/>
    </xf>
    <xf numFmtId="49" fontId="21" fillId="0" borderId="0" xfId="32" applyNumberFormat="1" applyFont="1" applyBorder="1" applyAlignment="1" applyProtection="1">
      <alignment horizontal="center" vertical="center"/>
      <protection locked="0"/>
    </xf>
    <xf numFmtId="3" fontId="21" fillId="0" borderId="0" xfId="32" applyNumberFormat="1" applyFont="1" applyBorder="1" applyAlignment="1">
      <alignment horizontal="right" vertical="center"/>
    </xf>
    <xf numFmtId="3" fontId="21" fillId="0" borderId="0" xfId="32" applyNumberFormat="1" applyFont="1" applyFill="1" applyBorder="1" applyAlignment="1">
      <alignment horizontal="center" vertical="center"/>
    </xf>
    <xf numFmtId="3" fontId="21" fillId="0" borderId="0" xfId="32" applyNumberFormat="1" applyFont="1" applyBorder="1" applyAlignment="1">
      <alignment horizontal="center" vertical="center"/>
    </xf>
    <xf numFmtId="0" fontId="21" fillId="16" borderId="14" xfId="37" applyNumberFormat="1" applyFont="1" applyFill="1" applyBorder="1" applyAlignment="1">
      <alignment horizontal="center" vertical="center"/>
    </xf>
    <xf numFmtId="49" fontId="21" fillId="4" borderId="15" xfId="37" applyNumberFormat="1" applyFont="1" applyFill="1" applyBorder="1" applyAlignment="1" applyProtection="1">
      <alignment horizontal="center" vertical="center"/>
    </xf>
    <xf numFmtId="49" fontId="21" fillId="16" borderId="14" xfId="37" applyNumberFormat="1" applyFont="1" applyFill="1" applyBorder="1" applyAlignment="1">
      <alignment horizontal="center" vertical="center"/>
    </xf>
    <xf numFmtId="4" fontId="21" fillId="16" borderId="14" xfId="37" applyNumberFormat="1" applyFont="1" applyFill="1" applyBorder="1" applyAlignment="1">
      <alignment horizontal="center" vertical="center"/>
    </xf>
    <xf numFmtId="49" fontId="21" fillId="22" borderId="14" xfId="32" applyNumberFormat="1" applyFont="1" applyFill="1" applyBorder="1" applyAlignment="1" applyProtection="1">
      <alignment horizontal="center" vertical="center"/>
    </xf>
    <xf numFmtId="3" fontId="21" fillId="6" borderId="14" xfId="32" applyNumberFormat="1" applyFont="1" applyFill="1" applyBorder="1" applyAlignment="1">
      <alignment horizontal="center" vertical="center"/>
    </xf>
    <xf numFmtId="49" fontId="21" fillId="0" borderId="0" xfId="37" applyNumberFormat="1" applyFont="1" applyFill="1" applyBorder="1" applyAlignment="1">
      <alignment horizontal="center" vertical="center" wrapText="1"/>
    </xf>
    <xf numFmtId="0" fontId="17" fillId="0" borderId="14" xfId="32" applyNumberFormat="1" applyFont="1" applyBorder="1" applyAlignment="1">
      <alignment horizontal="center" vertical="center"/>
    </xf>
    <xf numFmtId="3" fontId="21" fillId="0" borderId="0" xfId="32" applyNumberFormat="1" applyFont="1" applyBorder="1" applyAlignment="1" applyProtection="1">
      <alignment horizontal="center" vertical="center"/>
      <protection locked="0"/>
    </xf>
    <xf numFmtId="49" fontId="21" fillId="0" borderId="0" xfId="32" applyNumberFormat="1" applyFont="1" applyBorder="1" applyAlignment="1">
      <alignment horizontal="left" vertical="center"/>
    </xf>
    <xf numFmtId="0" fontId="1" fillId="22" borderId="10" xfId="0" applyFont="1" applyFill="1" applyBorder="1" applyAlignment="1">
      <alignment wrapText="1" shrinkToFit="1"/>
    </xf>
    <xf numFmtId="0" fontId="0" fillId="0" borderId="0" xfId="0" applyAlignment="1">
      <alignment horizontal="center" vertical="center"/>
    </xf>
    <xf numFmtId="49" fontId="26" fillId="22" borderId="14" xfId="32" applyNumberFormat="1" applyFont="1" applyFill="1" applyBorder="1" applyAlignment="1" applyProtection="1">
      <alignment horizontal="center" vertical="center" wrapText="1" shrinkToFit="1"/>
    </xf>
    <xf numFmtId="49" fontId="27" fillId="22" borderId="10" xfId="0" applyNumberFormat="1" applyFont="1" applyFill="1" applyBorder="1" applyAlignment="1">
      <alignment horizontal="center" vertical="center" wrapText="1" shrinkToFit="1"/>
    </xf>
    <xf numFmtId="49" fontId="22" fillId="0" borderId="16" xfId="0" applyNumberFormat="1" applyFont="1" applyFill="1" applyBorder="1" applyAlignment="1">
      <alignment horizontal="center"/>
    </xf>
    <xf numFmtId="0" fontId="0" fillId="0" borderId="0" xfId="0" applyFill="1" applyAlignment="1"/>
    <xf numFmtId="0" fontId="0" fillId="0" borderId="17" xfId="0" applyFill="1" applyBorder="1" applyAlignment="1"/>
    <xf numFmtId="49" fontId="27" fillId="22" borderId="10" xfId="0" applyNumberFormat="1" applyFont="1" applyFill="1" applyBorder="1" applyAlignment="1">
      <alignment horizontal="center" vertical="center"/>
    </xf>
    <xf numFmtId="0" fontId="27" fillId="22" borderId="10" xfId="0" applyFont="1" applyFill="1" applyBorder="1" applyAlignment="1">
      <alignment horizontal="center" vertical="center" wrapText="1" shrinkToFit="1"/>
    </xf>
    <xf numFmtId="0" fontId="27" fillId="22" borderId="10" xfId="0" applyFont="1" applyFill="1" applyBorder="1" applyAlignment="1">
      <alignment horizontal="center" vertical="center"/>
    </xf>
    <xf numFmtId="0" fontId="27" fillId="22" borderId="10" xfId="0" applyNumberFormat="1" applyFont="1" applyFill="1" applyBorder="1" applyAlignment="1">
      <alignment horizontal="center" vertical="center" wrapText="1" shrinkToFit="1"/>
    </xf>
    <xf numFmtId="49" fontId="29" fillId="22" borderId="10" xfId="32" applyNumberFormat="1" applyFont="1" applyFill="1" applyBorder="1" applyAlignment="1" applyProtection="1">
      <alignment horizontal="center" vertical="center" wrapText="1" shrinkToFit="1"/>
    </xf>
    <xf numFmtId="49" fontId="29" fillId="22" borderId="10" xfId="32" applyNumberFormat="1" applyFont="1" applyFill="1" applyBorder="1" applyAlignment="1" applyProtection="1">
      <alignment horizontal="center" vertical="center"/>
    </xf>
    <xf numFmtId="3" fontId="29" fillId="6" borderId="10" xfId="32" applyNumberFormat="1" applyFont="1" applyFill="1" applyBorder="1" applyAlignment="1">
      <alignment horizontal="center" vertical="center" wrapText="1" shrinkToFit="1"/>
    </xf>
    <xf numFmtId="49" fontId="28" fillId="0" borderId="0" xfId="0" applyNumberFormat="1" applyFont="1" applyAlignment="1">
      <alignment horizontal="center"/>
    </xf>
    <xf numFmtId="49" fontId="28" fillId="0" borderId="0" xfId="0" applyNumberFormat="1" applyFont="1" applyAlignment="1"/>
    <xf numFmtId="49" fontId="28" fillId="0" borderId="0" xfId="0" applyNumberFormat="1" applyFont="1" applyAlignment="1">
      <alignment horizontal="left"/>
    </xf>
    <xf numFmtId="0" fontId="28" fillId="0" borderId="0" xfId="0" applyFont="1" applyAlignment="1"/>
    <xf numFmtId="4" fontId="28" fillId="0" borderId="0" xfId="0" applyNumberFormat="1" applyFont="1" applyAlignment="1">
      <alignment horizontal="right"/>
    </xf>
    <xf numFmtId="3" fontId="28" fillId="0" borderId="0" xfId="0" applyNumberFormat="1" applyFont="1" applyAlignment="1"/>
    <xf numFmtId="0" fontId="28" fillId="0" borderId="0" xfId="0" applyFont="1" applyAlignment="1" applyProtection="1">
      <protection locked="0"/>
    </xf>
    <xf numFmtId="49" fontId="28" fillId="0" borderId="0" xfId="0" applyNumberFormat="1" applyFont="1" applyAlignment="1" applyProtection="1">
      <protection locked="0"/>
    </xf>
    <xf numFmtId="3" fontId="28" fillId="0" borderId="0" xfId="0" applyNumberFormat="1" applyFont="1" applyAlignment="1" applyProtection="1">
      <protection locked="0"/>
    </xf>
    <xf numFmtId="3" fontId="2" fillId="0" borderId="18" xfId="32" applyNumberFormat="1" applyFont="1" applyBorder="1" applyAlignment="1" applyProtection="1">
      <alignment horizontal="right" vertical="center"/>
      <protection locked="0"/>
    </xf>
    <xf numFmtId="0" fontId="0" fillId="0" borderId="0" xfId="0" applyAlignment="1">
      <alignment horizontal="center"/>
    </xf>
    <xf numFmtId="0" fontId="0" fillId="0" borderId="0" xfId="0" applyFill="1" applyAlignment="1">
      <alignment horizontal="center"/>
    </xf>
    <xf numFmtId="0" fontId="17" fillId="0" borderId="0" xfId="32" applyNumberFormat="1" applyFont="1" applyBorder="1" applyAlignment="1" applyProtection="1">
      <alignment horizontal="center" vertical="center"/>
    </xf>
    <xf numFmtId="0" fontId="20" fillId="0" borderId="11" xfId="32" applyNumberFormat="1" applyFont="1" applyFill="1" applyBorder="1" applyAlignment="1" applyProtection="1">
      <alignment horizontal="center" vertical="center"/>
    </xf>
    <xf numFmtId="0" fontId="20" fillId="0" borderId="0" xfId="32" applyNumberFormat="1" applyFont="1" applyFill="1" applyBorder="1" applyAlignment="1" applyProtection="1">
      <alignment horizontal="center" vertical="center"/>
    </xf>
    <xf numFmtId="0" fontId="20" fillId="0" borderId="0" xfId="32" applyNumberFormat="1" applyFont="1" applyFill="1" applyBorder="1" applyAlignment="1" applyProtection="1">
      <alignment horizontal="left" vertical="center"/>
    </xf>
    <xf numFmtId="4" fontId="20" fillId="0" borderId="0" xfId="32" applyNumberFormat="1" applyFont="1" applyFill="1" applyBorder="1" applyAlignment="1" applyProtection="1">
      <alignment horizontal="right" vertical="center"/>
    </xf>
    <xf numFmtId="3" fontId="20" fillId="0" borderId="0" xfId="32" applyNumberFormat="1" applyFont="1" applyFill="1" applyBorder="1" applyAlignment="1" applyProtection="1">
      <alignment horizontal="center" vertical="center"/>
    </xf>
    <xf numFmtId="3" fontId="17" fillId="0" borderId="0" xfId="32" applyNumberFormat="1" applyFont="1" applyFill="1" applyBorder="1" applyAlignment="1" applyProtection="1">
      <alignment horizontal="center" vertical="center"/>
    </xf>
    <xf numFmtId="0" fontId="17" fillId="0" borderId="0" xfId="32" applyNumberFormat="1" applyFont="1" applyFill="1" applyBorder="1" applyAlignment="1" applyProtection="1">
      <alignment horizontal="center" vertical="center"/>
    </xf>
    <xf numFmtId="0" fontId="17" fillId="0" borderId="12" xfId="32" applyNumberFormat="1" applyFont="1" applyBorder="1" applyAlignment="1" applyProtection="1">
      <alignment horizontal="center" vertical="center"/>
    </xf>
    <xf numFmtId="0" fontId="17" fillId="0" borderId="13" xfId="32" applyNumberFormat="1" applyFont="1" applyBorder="1" applyAlignment="1" applyProtection="1">
      <alignment horizontal="center" vertical="center"/>
    </xf>
    <xf numFmtId="49" fontId="17" fillId="0" borderId="13" xfId="32" applyNumberFormat="1" applyFont="1" applyBorder="1" applyAlignment="1" applyProtection="1">
      <alignment horizontal="center" vertical="center"/>
    </xf>
    <xf numFmtId="0" fontId="17" fillId="0" borderId="13" xfId="32" applyNumberFormat="1" applyFont="1" applyBorder="1" applyAlignment="1" applyProtection="1">
      <alignment horizontal="left" vertical="center"/>
    </xf>
    <xf numFmtId="4" fontId="17" fillId="0" borderId="13" xfId="32" applyNumberFormat="1" applyFont="1" applyBorder="1" applyAlignment="1" applyProtection="1">
      <alignment horizontal="right" vertical="center"/>
    </xf>
    <xf numFmtId="0" fontId="17" fillId="0" borderId="14" xfId="32" applyNumberFormat="1" applyFont="1" applyBorder="1" applyAlignment="1" applyProtection="1">
      <alignment horizontal="center" vertical="center"/>
    </xf>
    <xf numFmtId="0" fontId="21" fillId="16" borderId="14" xfId="37" applyNumberFormat="1" applyFont="1" applyFill="1" applyBorder="1" applyAlignment="1" applyProtection="1">
      <alignment horizontal="center" vertical="center"/>
    </xf>
    <xf numFmtId="49" fontId="21" fillId="16" borderId="14" xfId="37" applyNumberFormat="1" applyFont="1" applyFill="1" applyBorder="1" applyAlignment="1" applyProtection="1">
      <alignment horizontal="center" vertical="center"/>
    </xf>
    <xf numFmtId="4" fontId="21" fillId="16" borderId="14" xfId="37" applyNumberFormat="1" applyFont="1" applyFill="1" applyBorder="1" applyAlignment="1" applyProtection="1">
      <alignment horizontal="center" vertical="center"/>
    </xf>
    <xf numFmtId="0" fontId="2" fillId="0" borderId="0" xfId="32" applyNumberFormat="1" applyBorder="1" applyAlignment="1" applyProtection="1">
      <alignment horizontal="center" vertical="center"/>
    </xf>
    <xf numFmtId="0" fontId="21" fillId="0" borderId="0" xfId="32" applyNumberFormat="1" applyFont="1" applyBorder="1" applyAlignment="1" applyProtection="1">
      <alignment horizontal="center" vertical="center"/>
    </xf>
    <xf numFmtId="49" fontId="21" fillId="0" borderId="0" xfId="32" applyNumberFormat="1" applyFont="1" applyBorder="1" applyAlignment="1" applyProtection="1">
      <alignment horizontal="center" vertical="center"/>
    </xf>
    <xf numFmtId="49" fontId="21" fillId="0" borderId="0" xfId="32" applyNumberFormat="1" applyFont="1" applyBorder="1" applyAlignment="1" applyProtection="1">
      <alignment horizontal="left" vertical="center"/>
    </xf>
    <xf numFmtId="0" fontId="21" fillId="0" borderId="0" xfId="32" applyNumberFormat="1" applyFont="1" applyBorder="1" applyAlignment="1" applyProtection="1">
      <alignment horizontal="left" vertical="center"/>
    </xf>
    <xf numFmtId="4" fontId="21" fillId="0" borderId="0" xfId="32" applyNumberFormat="1" applyFont="1" applyBorder="1" applyAlignment="1" applyProtection="1">
      <alignment horizontal="right" vertical="center"/>
    </xf>
    <xf numFmtId="0" fontId="21" fillId="0" borderId="0" xfId="37" applyNumberFormat="1" applyFont="1" applyFill="1" applyBorder="1" applyAlignment="1" applyProtection="1">
      <alignment horizontal="center" vertical="center" wrapText="1"/>
    </xf>
    <xf numFmtId="49" fontId="21" fillId="0" borderId="0" xfId="37" applyNumberFormat="1" applyFont="1" applyFill="1" applyBorder="1" applyAlignment="1" applyProtection="1">
      <alignment horizontal="center" vertical="center" wrapText="1"/>
    </xf>
    <xf numFmtId="3" fontId="2" fillId="0" borderId="0" xfId="32" applyNumberFormat="1" applyBorder="1" applyAlignment="1" applyProtection="1">
      <alignment horizontal="center" vertical="center"/>
    </xf>
    <xf numFmtId="4" fontId="2" fillId="0" borderId="0" xfId="32" applyNumberFormat="1" applyBorder="1" applyAlignment="1" applyProtection="1">
      <alignment horizontal="center" vertical="center"/>
    </xf>
    <xf numFmtId="49" fontId="2" fillId="0" borderId="0" xfId="32" applyNumberFormat="1" applyBorder="1" applyAlignment="1" applyProtection="1">
      <alignment horizontal="center" vertical="center"/>
    </xf>
    <xf numFmtId="0" fontId="2" fillId="0" borderId="0" xfId="32" applyNumberFormat="1" applyBorder="1" applyAlignment="1" applyProtection="1">
      <alignment horizontal="left" vertical="center"/>
    </xf>
    <xf numFmtId="4" fontId="2" fillId="0" borderId="0" xfId="32" applyNumberFormat="1" applyBorder="1" applyAlignment="1" applyProtection="1">
      <alignment horizontal="right" vertical="center"/>
    </xf>
    <xf numFmtId="4" fontId="0" fillId="0" borderId="0" xfId="0" applyNumberFormat="1" applyFill="1" applyAlignment="1">
      <alignment horizontal="right"/>
    </xf>
    <xf numFmtId="4" fontId="29" fillId="22" borderId="10" xfId="32" applyNumberFormat="1" applyFont="1" applyFill="1" applyBorder="1" applyAlignment="1" applyProtection="1">
      <alignment horizontal="center" vertical="center" wrapText="1"/>
    </xf>
    <xf numFmtId="3" fontId="0" fillId="0" borderId="0" xfId="0" applyNumberFormat="1" applyAlignment="1">
      <alignment horizontal="center"/>
    </xf>
    <xf numFmtId="3" fontId="0" fillId="0" borderId="0" xfId="0" applyNumberFormat="1" applyFill="1" applyAlignment="1">
      <alignment horizontal="center"/>
    </xf>
    <xf numFmtId="3" fontId="29" fillId="22" borderId="10" xfId="32" applyNumberFormat="1" applyFont="1" applyFill="1" applyBorder="1" applyAlignment="1" applyProtection="1">
      <alignment horizontal="center" vertical="center" wrapText="1" shrinkToFit="1"/>
    </xf>
    <xf numFmtId="49" fontId="21" fillId="22" borderId="15" xfId="32" applyNumberFormat="1" applyFont="1" applyFill="1" applyBorder="1" applyAlignment="1" applyProtection="1">
      <alignment horizontal="center" vertical="center" wrapText="1"/>
    </xf>
    <xf numFmtId="49" fontId="21" fillId="22" borderId="12" xfId="32" applyNumberFormat="1" applyFont="1" applyFill="1" applyBorder="1" applyAlignment="1" applyProtection="1">
      <alignment horizontal="center" vertical="center" wrapText="1"/>
    </xf>
    <xf numFmtId="3" fontId="21" fillId="22" borderId="15" xfId="32" applyNumberFormat="1" applyFont="1" applyFill="1" applyBorder="1" applyAlignment="1" applyProtection="1">
      <alignment horizontal="center" vertical="center" wrapText="1"/>
    </xf>
    <xf numFmtId="4" fontId="17" fillId="0" borderId="0" xfId="32" applyNumberFormat="1" applyFont="1" applyFill="1" applyBorder="1" applyAlignment="1" applyProtection="1">
      <alignment horizontal="right" vertical="center"/>
    </xf>
    <xf numFmtId="4" fontId="21" fillId="6" borderId="15" xfId="32" applyNumberFormat="1" applyFont="1" applyFill="1" applyBorder="1" applyAlignment="1" applyProtection="1">
      <alignment horizontal="center" vertical="center" wrapText="1"/>
    </xf>
    <xf numFmtId="4" fontId="0" fillId="0" borderId="17" xfId="0" applyNumberFormat="1" applyFill="1" applyBorder="1" applyAlignment="1"/>
    <xf numFmtId="4" fontId="29" fillId="6" borderId="10" xfId="32" applyNumberFormat="1" applyFont="1" applyFill="1" applyBorder="1" applyAlignment="1">
      <alignment horizontal="center" vertical="center" wrapText="1" shrinkToFit="1"/>
    </xf>
    <xf numFmtId="4" fontId="0" fillId="0" borderId="0" xfId="0" applyNumberFormat="1" applyAlignment="1">
      <alignment horizontal="center"/>
    </xf>
    <xf numFmtId="4" fontId="0" fillId="0" borderId="0" xfId="0" applyNumberFormat="1" applyAlignment="1"/>
    <xf numFmtId="0" fontId="0" fillId="0" borderId="20" xfId="0" applyBorder="1" applyAlignment="1"/>
    <xf numFmtId="0" fontId="0" fillId="0" borderId="21" xfId="0" applyBorder="1" applyAlignment="1"/>
    <xf numFmtId="4" fontId="20" fillId="0" borderId="0" xfId="32" applyNumberFormat="1" applyFont="1" applyFill="1" applyBorder="1" applyAlignment="1" applyProtection="1">
      <alignment horizontal="center" vertical="center"/>
    </xf>
    <xf numFmtId="4" fontId="17" fillId="0" borderId="13" xfId="32" applyNumberFormat="1" applyFont="1" applyBorder="1" applyAlignment="1" applyProtection="1">
      <alignment horizontal="center" vertical="center"/>
    </xf>
    <xf numFmtId="4" fontId="21" fillId="16" borderId="14" xfId="37" applyNumberFormat="1" applyFont="1" applyFill="1" applyBorder="1" applyAlignment="1" applyProtection="1">
      <alignment horizontal="center" vertical="center" wrapText="1"/>
    </xf>
    <xf numFmtId="4" fontId="26" fillId="16" borderId="14" xfId="37" applyNumberFormat="1" applyFont="1" applyFill="1" applyBorder="1" applyAlignment="1" applyProtection="1">
      <alignment horizontal="center" vertical="center" wrapText="1"/>
    </xf>
    <xf numFmtId="4" fontId="21" fillId="0" borderId="0" xfId="32" applyNumberFormat="1" applyFont="1" applyBorder="1" applyAlignment="1" applyProtection="1">
      <alignment horizontal="center" vertical="center"/>
    </xf>
    <xf numFmtId="49" fontId="21" fillId="25" borderId="15" xfId="37" applyNumberFormat="1" applyFont="1" applyFill="1" applyBorder="1" applyAlignment="1" applyProtection="1">
      <alignment horizontal="center" vertical="center"/>
    </xf>
    <xf numFmtId="49" fontId="21" fillId="25" borderId="15" xfId="32" applyNumberFormat="1" applyFont="1" applyFill="1" applyBorder="1" applyAlignment="1" applyProtection="1">
      <alignment horizontal="center" vertical="center" wrapText="1"/>
    </xf>
    <xf numFmtId="14" fontId="2" fillId="0" borderId="21" xfId="32" applyNumberFormat="1" applyFont="1" applyBorder="1" applyAlignment="1" applyProtection="1">
      <alignment horizontal="center" vertical="center"/>
    </xf>
    <xf numFmtId="0" fontId="0" fillId="0" borderId="13" xfId="0" applyBorder="1" applyAlignment="1"/>
    <xf numFmtId="4" fontId="1" fillId="26" borderId="14" xfId="0" applyNumberFormat="1" applyFont="1" applyFill="1" applyBorder="1" applyAlignment="1">
      <alignment vertical="center"/>
    </xf>
    <xf numFmtId="3" fontId="1" fillId="26" borderId="14" xfId="0" applyNumberFormat="1" applyFont="1" applyFill="1" applyBorder="1" applyAlignment="1">
      <alignment vertical="center"/>
    </xf>
    <xf numFmtId="0" fontId="17" fillId="0" borderId="22" xfId="32" applyNumberFormat="1" applyFont="1" applyBorder="1" applyAlignment="1" applyProtection="1">
      <alignment horizontal="center" vertical="center"/>
    </xf>
    <xf numFmtId="0" fontId="30" fillId="0" borderId="0" xfId="32" applyNumberFormat="1" applyFont="1" applyBorder="1" applyAlignment="1" applyProtection="1">
      <alignment horizontal="left" vertical="center"/>
    </xf>
    <xf numFmtId="0" fontId="31" fillId="0" borderId="0" xfId="32" applyNumberFormat="1" applyFont="1" applyBorder="1" applyAlignment="1" applyProtection="1">
      <alignment horizontal="left" vertical="center"/>
    </xf>
    <xf numFmtId="49" fontId="31" fillId="0" borderId="0" xfId="32" applyNumberFormat="1" applyFont="1" applyBorder="1" applyAlignment="1" applyProtection="1">
      <alignment horizontal="left" vertical="center"/>
    </xf>
    <xf numFmtId="4" fontId="31" fillId="0" borderId="0" xfId="32" applyNumberFormat="1" applyFont="1" applyBorder="1" applyAlignment="1" applyProtection="1">
      <alignment horizontal="left" vertical="center"/>
    </xf>
    <xf numFmtId="0" fontId="31" fillId="0" borderId="0" xfId="32" applyNumberFormat="1" applyFont="1" applyBorder="1" applyAlignment="1" applyProtection="1">
      <alignment horizontal="left" vertical="center" indent="1"/>
    </xf>
    <xf numFmtId="0" fontId="31" fillId="0" borderId="0" xfId="32" quotePrefix="1" applyNumberFormat="1" applyFont="1" applyBorder="1" applyAlignment="1" applyProtection="1">
      <alignment horizontal="left" vertical="center"/>
    </xf>
    <xf numFmtId="0" fontId="17" fillId="0" borderId="23" xfId="32" applyNumberFormat="1" applyFont="1" applyBorder="1" applyAlignment="1" applyProtection="1">
      <alignment horizontal="center" vertical="center"/>
    </xf>
    <xf numFmtId="0" fontId="0" fillId="0" borderId="24" xfId="0" applyBorder="1" applyAlignment="1" applyProtection="1"/>
    <xf numFmtId="0" fontId="0" fillId="0" borderId="14" xfId="0" applyBorder="1" applyAlignment="1" applyProtection="1">
      <alignment horizontal="center" vertical="center"/>
    </xf>
    <xf numFmtId="0" fontId="0" fillId="0" borderId="0" xfId="0" applyBorder="1" applyAlignment="1" applyProtection="1"/>
    <xf numFmtId="4" fontId="1" fillId="0" borderId="14" xfId="0" applyNumberFormat="1" applyFont="1" applyFill="1" applyBorder="1" applyAlignment="1" applyProtection="1">
      <alignment horizontal="right" vertical="center"/>
    </xf>
    <xf numFmtId="4" fontId="1" fillId="22" borderId="14" xfId="0" applyNumberFormat="1" applyFont="1" applyFill="1" applyBorder="1" applyAlignment="1" applyProtection="1">
      <alignment horizontal="right" vertical="center"/>
      <protection locked="0"/>
    </xf>
    <xf numFmtId="0" fontId="17" fillId="0" borderId="24" xfId="32" applyNumberFormat="1" applyFont="1" applyBorder="1" applyAlignment="1" applyProtection="1">
      <alignment horizontal="center" vertical="center"/>
    </xf>
    <xf numFmtId="49" fontId="17" fillId="0" borderId="0" xfId="32" applyNumberFormat="1" applyFont="1" applyBorder="1" applyAlignment="1" applyProtection="1">
      <alignment horizontal="center" vertical="center"/>
    </xf>
    <xf numFmtId="0" fontId="17" fillId="0" borderId="13" xfId="32" applyNumberFormat="1" applyFont="1" applyFill="1" applyBorder="1" applyAlignment="1" applyProtection="1">
      <alignment horizontal="center" vertical="center"/>
    </xf>
    <xf numFmtId="4" fontId="17" fillId="0" borderId="13" xfId="32" applyNumberFormat="1" applyFont="1" applyFill="1" applyBorder="1" applyAlignment="1" applyProtection="1">
      <alignment horizontal="right" vertical="center"/>
    </xf>
    <xf numFmtId="4" fontId="17" fillId="0" borderId="13" xfId="32" applyNumberFormat="1" applyFont="1" applyFill="1" applyBorder="1" applyAlignment="1" applyProtection="1">
      <alignment horizontal="center" vertical="center"/>
    </xf>
    <xf numFmtId="0" fontId="17" fillId="0" borderId="13" xfId="32" applyNumberFormat="1" applyFont="1" applyFill="1" applyBorder="1" applyAlignment="1" applyProtection="1">
      <alignment horizontal="left" vertical="center"/>
    </xf>
    <xf numFmtId="0" fontId="17" fillId="0" borderId="12" xfId="32" applyNumberFormat="1" applyFont="1" applyFill="1" applyBorder="1" applyAlignment="1" applyProtection="1">
      <alignment horizontal="center" vertical="center"/>
    </xf>
    <xf numFmtId="0" fontId="0" fillId="0" borderId="0" xfId="0" applyFill="1" applyBorder="1" applyAlignment="1" applyProtection="1"/>
    <xf numFmtId="0" fontId="0" fillId="0" borderId="0" xfId="0" applyFill="1" applyBorder="1" applyAlignment="1" applyProtection="1">
      <alignment horizontal="center" vertical="center"/>
    </xf>
    <xf numFmtId="4" fontId="0" fillId="0" borderId="14" xfId="0" applyNumberFormat="1" applyFont="1" applyFill="1" applyBorder="1" applyAlignment="1" applyProtection="1">
      <alignment horizontal="right" vertical="center"/>
    </xf>
    <xf numFmtId="0" fontId="0" fillId="0" borderId="0" xfId="0" applyFont="1" applyFill="1" applyBorder="1" applyAlignment="1" applyProtection="1"/>
    <xf numFmtId="0" fontId="0" fillId="0" borderId="13" xfId="0" applyFont="1" applyFill="1" applyBorder="1" applyAlignment="1" applyProtection="1"/>
    <xf numFmtId="0" fontId="0" fillId="0" borderId="20" xfId="0" applyFont="1" applyFill="1" applyBorder="1" applyAlignment="1" applyProtection="1"/>
    <xf numFmtId="4" fontId="0" fillId="0" borderId="21" xfId="0" applyNumberFormat="1" applyFont="1" applyFill="1" applyBorder="1" applyAlignment="1" applyProtection="1">
      <alignment horizontal="right" vertical="center"/>
    </xf>
    <xf numFmtId="0" fontId="17" fillId="0" borderId="0" xfId="32" applyNumberFormat="1" applyFont="1" applyBorder="1" applyAlignment="1" applyProtection="1">
      <alignment horizontal="left" vertical="center"/>
    </xf>
    <xf numFmtId="4" fontId="17" fillId="0" borderId="0" xfId="32" applyNumberFormat="1" applyFont="1" applyBorder="1" applyAlignment="1" applyProtection="1">
      <alignment horizontal="right" vertical="center"/>
    </xf>
    <xf numFmtId="0" fontId="0" fillId="0" borderId="24" xfId="0" applyFill="1" applyBorder="1" applyAlignment="1" applyProtection="1"/>
    <xf numFmtId="4" fontId="0" fillId="0" borderId="0" xfId="0" applyNumberFormat="1" applyFont="1" applyFill="1" applyBorder="1" applyAlignment="1" applyProtection="1">
      <alignment vertical="center"/>
    </xf>
    <xf numFmtId="0" fontId="26" fillId="0" borderId="0" xfId="32" applyNumberFormat="1" applyFont="1" applyFill="1" applyBorder="1" applyAlignment="1" applyProtection="1">
      <alignment horizontal="left" vertical="center" wrapText="1"/>
    </xf>
    <xf numFmtId="4" fontId="17" fillId="0" borderId="0" xfId="32" applyNumberFormat="1" applyFont="1" applyBorder="1" applyAlignment="1" applyProtection="1">
      <alignment horizontal="center" vertical="center"/>
    </xf>
    <xf numFmtId="4" fontId="33" fillId="26" borderId="14" xfId="0" applyNumberFormat="1" applyFont="1" applyFill="1" applyBorder="1" applyAlignment="1" applyProtection="1">
      <alignment horizontal="center" vertical="center"/>
    </xf>
    <xf numFmtId="0" fontId="17" fillId="0" borderId="24" xfId="32" applyNumberFormat="1" applyFont="1" applyBorder="1" applyAlignment="1" applyProtection="1">
      <alignment vertical="center"/>
    </xf>
    <xf numFmtId="0" fontId="17" fillId="27" borderId="14" xfId="32" applyNumberFormat="1" applyFont="1" applyFill="1" applyBorder="1" applyAlignment="1" applyProtection="1">
      <alignment horizontal="center" vertical="center"/>
    </xf>
    <xf numFmtId="0" fontId="20" fillId="0" borderId="24" xfId="32" applyNumberFormat="1" applyFont="1" applyFill="1" applyBorder="1" applyAlignment="1" applyProtection="1">
      <alignment horizontal="center" vertical="center"/>
    </xf>
    <xf numFmtId="0" fontId="2" fillId="0" borderId="0" xfId="32" quotePrefix="1" applyNumberFormat="1" applyBorder="1" applyAlignment="1" applyProtection="1">
      <alignment horizontal="center" vertical="center"/>
    </xf>
    <xf numFmtId="0" fontId="21" fillId="16" borderId="14" xfId="37" applyNumberFormat="1" applyFont="1" applyFill="1" applyBorder="1" applyAlignment="1" applyProtection="1">
      <alignment horizontal="center" vertical="center" wrapText="1"/>
    </xf>
    <xf numFmtId="49" fontId="21" fillId="16" borderId="14" xfId="37" applyNumberFormat="1" applyFont="1" applyFill="1" applyBorder="1" applyAlignment="1" applyProtection="1">
      <alignment horizontal="center" vertical="center" wrapText="1"/>
    </xf>
    <xf numFmtId="4" fontId="1" fillId="0" borderId="13" xfId="0" applyNumberFormat="1" applyFont="1" applyFill="1" applyBorder="1" applyAlignment="1">
      <alignment horizontal="right" vertical="center"/>
    </xf>
    <xf numFmtId="4" fontId="0" fillId="0" borderId="13" xfId="0" applyNumberFormat="1" applyFont="1" applyFill="1" applyBorder="1" applyAlignment="1">
      <alignment horizontal="right" vertical="center"/>
    </xf>
    <xf numFmtId="0" fontId="0" fillId="0" borderId="13" xfId="0" applyFont="1" applyFill="1" applyBorder="1" applyAlignment="1"/>
    <xf numFmtId="0" fontId="2" fillId="0" borderId="13" xfId="32" applyNumberFormat="1" applyFont="1" applyFill="1" applyBorder="1" applyAlignment="1" applyProtection="1">
      <alignment horizontal="left" vertical="center"/>
    </xf>
    <xf numFmtId="0" fontId="17" fillId="0" borderId="15" xfId="32" applyNumberFormat="1" applyFont="1" applyBorder="1" applyAlignment="1" applyProtection="1">
      <alignment horizontal="center" vertical="center"/>
    </xf>
    <xf numFmtId="4" fontId="1" fillId="22" borderId="22" xfId="0" applyNumberFormat="1" applyFont="1" applyFill="1" applyBorder="1" applyAlignment="1">
      <alignment horizontal="right" vertical="center"/>
    </xf>
    <xf numFmtId="4" fontId="0" fillId="28" borderId="22" xfId="0" applyNumberFormat="1" applyFont="1" applyFill="1" applyBorder="1" applyAlignment="1">
      <alignment horizontal="right" vertical="center"/>
    </xf>
    <xf numFmtId="0" fontId="0" fillId="28" borderId="20" xfId="0" applyFont="1" applyFill="1" applyBorder="1" applyAlignment="1"/>
    <xf numFmtId="0" fontId="17" fillId="0" borderId="25" xfId="32" applyNumberFormat="1" applyFont="1" applyBorder="1" applyAlignment="1" applyProtection="1">
      <alignment horizontal="center" vertical="center"/>
    </xf>
    <xf numFmtId="4" fontId="1" fillId="28" borderId="22" xfId="0" applyNumberFormat="1" applyFont="1" applyFill="1" applyBorder="1" applyAlignment="1">
      <alignment horizontal="right" vertical="center"/>
    </xf>
    <xf numFmtId="0" fontId="17" fillId="0" borderId="26" xfId="32" applyNumberFormat="1" applyFont="1" applyBorder="1" applyAlignment="1" applyProtection="1">
      <alignment horizontal="center" vertical="center"/>
    </xf>
    <xf numFmtId="4" fontId="1" fillId="28" borderId="12" xfId="0" applyNumberFormat="1" applyFont="1" applyFill="1" applyBorder="1" applyAlignment="1">
      <alignment horizontal="right" vertical="center"/>
    </xf>
    <xf numFmtId="3" fontId="21" fillId="22" borderId="14" xfId="32" applyNumberFormat="1" applyFont="1" applyFill="1" applyBorder="1" applyAlignment="1" applyProtection="1">
      <alignment horizontal="center" vertical="center" wrapText="1"/>
    </xf>
    <xf numFmtId="0" fontId="32" fillId="0" borderId="0" xfId="32" applyNumberFormat="1" applyFont="1" applyBorder="1" applyAlignment="1" applyProtection="1">
      <alignment horizontal="left" vertical="center"/>
    </xf>
    <xf numFmtId="0" fontId="32" fillId="0" borderId="0" xfId="32" applyNumberFormat="1" applyFont="1" applyFill="1" applyBorder="1" applyAlignment="1" applyProtection="1">
      <alignment horizontal="left" vertical="center"/>
    </xf>
    <xf numFmtId="4" fontId="21" fillId="6" borderId="15" xfId="32" applyNumberFormat="1" applyFont="1" applyFill="1" applyBorder="1" applyAlignment="1" applyProtection="1">
      <alignment horizontal="center" vertical="center" wrapText="1"/>
    </xf>
    <xf numFmtId="3" fontId="21" fillId="6" borderId="15" xfId="32"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14" fontId="3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horizontal="left" vertical="center"/>
    </xf>
    <xf numFmtId="4" fontId="38" fillId="0" borderId="0" xfId="0" applyNumberFormat="1" applyFont="1" applyFill="1" applyBorder="1" applyAlignment="1" applyProtection="1">
      <alignment horizontal="right" vertical="center"/>
    </xf>
    <xf numFmtId="14" fontId="21" fillId="22" borderId="0" xfId="32" applyNumberFormat="1" applyFont="1" applyFill="1" applyBorder="1" applyAlignment="1" applyProtection="1">
      <alignment horizontal="center" vertical="center" wrapText="1"/>
    </xf>
    <xf numFmtId="49" fontId="21" fillId="22" borderId="0" xfId="32" applyNumberFormat="1" applyFont="1" applyFill="1" applyBorder="1" applyAlignment="1" applyProtection="1">
      <alignment horizontal="center" vertical="center" wrapText="1"/>
    </xf>
    <xf numFmtId="4" fontId="21" fillId="22" borderId="0" xfId="32" applyNumberFormat="1" applyFont="1" applyFill="1" applyBorder="1" applyAlignment="1" applyProtection="1">
      <alignment horizontal="right" vertical="center" wrapText="1"/>
    </xf>
    <xf numFmtId="4" fontId="21" fillId="6" borderId="0" xfId="32" applyNumberFormat="1" applyFont="1" applyFill="1" applyBorder="1" applyAlignment="1" applyProtection="1">
      <alignment horizontal="right" vertical="center" wrapText="1"/>
    </xf>
    <xf numFmtId="0" fontId="21" fillId="22" borderId="0" xfId="32"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vertical="center"/>
    </xf>
    <xf numFmtId="0" fontId="39" fillId="0" borderId="0" xfId="0" applyNumberFormat="1" applyFont="1" applyFill="1" applyBorder="1" applyAlignment="1" applyProtection="1">
      <alignment vertical="center"/>
    </xf>
    <xf numFmtId="4" fontId="39" fillId="0" borderId="0" xfId="0" applyNumberFormat="1" applyFont="1" applyFill="1" applyBorder="1" applyAlignment="1" applyProtection="1">
      <alignment vertical="center"/>
    </xf>
    <xf numFmtId="0" fontId="28" fillId="0" borderId="0"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xf>
    <xf numFmtId="4" fontId="28" fillId="0" borderId="0" xfId="0" applyNumberFormat="1" applyFont="1" applyFill="1" applyBorder="1" applyAlignment="1" applyProtection="1">
      <alignment horizontal="right" vertical="center"/>
    </xf>
    <xf numFmtId="4" fontId="40" fillId="22" borderId="0" xfId="32" applyNumberFormat="1" applyFont="1" applyFill="1" applyBorder="1" applyAlignment="1" applyProtection="1">
      <alignment horizontal="center" vertical="center" wrapText="1"/>
    </xf>
    <xf numFmtId="4" fontId="40" fillId="22" borderId="0" xfId="32" applyNumberFormat="1" applyFont="1" applyFill="1" applyBorder="1" applyAlignment="1" applyProtection="1">
      <alignment horizontal="right" vertical="center" wrapText="1"/>
    </xf>
    <xf numFmtId="0" fontId="40" fillId="22" borderId="0" xfId="32" applyNumberFormat="1" applyFont="1" applyFill="1" applyBorder="1" applyAlignment="1" applyProtection="1">
      <alignment horizontal="center" vertical="center" wrapText="1"/>
    </xf>
    <xf numFmtId="0" fontId="40" fillId="22" borderId="0" xfId="32" applyNumberFormat="1" applyFont="1" applyFill="1" applyBorder="1" applyAlignment="1" applyProtection="1">
      <alignment horizontal="right" vertical="center" wrapText="1"/>
    </xf>
    <xf numFmtId="49" fontId="22" fillId="17" borderId="27" xfId="0" applyNumberFormat="1" applyFont="1" applyFill="1" applyBorder="1" applyAlignment="1">
      <alignment horizontal="center"/>
    </xf>
    <xf numFmtId="0" fontId="23" fillId="17" borderId="28" xfId="0" applyFont="1" applyFill="1" applyBorder="1" applyAlignment="1">
      <alignment horizontal="center"/>
    </xf>
    <xf numFmtId="0" fontId="23" fillId="17" borderId="29" xfId="0" applyFont="1" applyFill="1" applyBorder="1" applyAlignment="1">
      <alignment horizontal="center"/>
    </xf>
    <xf numFmtId="49" fontId="24" fillId="0" borderId="27" xfId="0" applyNumberFormat="1" applyFont="1" applyFill="1" applyBorder="1" applyAlignment="1">
      <alignment horizontal="center" vertical="center"/>
    </xf>
    <xf numFmtId="0" fontId="25" fillId="0" borderId="28" xfId="0" applyFont="1" applyFill="1" applyBorder="1" applyAlignment="1">
      <alignment horizontal="center" vertical="center"/>
    </xf>
    <xf numFmtId="0" fontId="25" fillId="0" borderId="29" xfId="0" applyFont="1" applyFill="1" applyBorder="1" applyAlignment="1">
      <alignment horizontal="center" vertical="center"/>
    </xf>
    <xf numFmtId="0" fontId="17" fillId="0" borderId="22" xfId="32" applyNumberFormat="1" applyFont="1" applyBorder="1" applyAlignment="1">
      <alignment horizontal="center" vertical="center"/>
    </xf>
    <xf numFmtId="0" fontId="17" fillId="0" borderId="21" xfId="32" applyNumberFormat="1" applyFont="1" applyBorder="1" applyAlignment="1">
      <alignment horizontal="center" vertical="center"/>
    </xf>
    <xf numFmtId="0" fontId="17" fillId="0" borderId="20" xfId="32" applyNumberFormat="1" applyFont="1" applyBorder="1" applyAlignment="1">
      <alignment horizontal="center" vertical="center"/>
    </xf>
    <xf numFmtId="14" fontId="2" fillId="0" borderId="22" xfId="32" applyNumberFormat="1" applyFont="1" applyBorder="1" applyAlignment="1" applyProtection="1">
      <alignment horizontal="center" vertical="center"/>
    </xf>
    <xf numFmtId="0" fontId="2" fillId="0" borderId="20" xfId="32" applyBorder="1" applyAlignment="1">
      <alignment horizontal="center" vertical="center"/>
    </xf>
    <xf numFmtId="0" fontId="0" fillId="0" borderId="21" xfId="0" applyBorder="1" applyAlignment="1">
      <alignment horizontal="center" vertical="center"/>
    </xf>
    <xf numFmtId="0" fontId="17" fillId="0" borderId="22" xfId="32" applyNumberFormat="1" applyFont="1" applyBorder="1" applyAlignment="1" applyProtection="1">
      <alignment horizontal="center" vertical="center"/>
    </xf>
    <xf numFmtId="0" fontId="2" fillId="0" borderId="20" xfId="32" applyBorder="1" applyAlignment="1">
      <alignment vertical="center"/>
    </xf>
    <xf numFmtId="0" fontId="2" fillId="0" borderId="21" xfId="32" applyBorder="1" applyAlignment="1">
      <alignment vertical="center"/>
    </xf>
    <xf numFmtId="0" fontId="20" fillId="17" borderId="22" xfId="32" applyNumberFormat="1" applyFont="1" applyFill="1" applyBorder="1" applyAlignment="1">
      <alignment horizontal="center" vertical="center"/>
    </xf>
    <xf numFmtId="0" fontId="2" fillId="0" borderId="21" xfId="32" applyBorder="1" applyAlignment="1">
      <alignment horizontal="center" vertical="center"/>
    </xf>
    <xf numFmtId="49" fontId="24" fillId="0" borderId="16" xfId="0" applyNumberFormat="1" applyFont="1" applyFill="1" applyBorder="1" applyAlignment="1">
      <alignment horizontal="center" vertical="center"/>
    </xf>
    <xf numFmtId="0" fontId="25" fillId="0" borderId="0" xfId="0" applyFont="1" applyFill="1" applyBorder="1" applyAlignment="1">
      <alignment horizontal="center" vertical="center"/>
    </xf>
    <xf numFmtId="0" fontId="0" fillId="0" borderId="28" xfId="0" applyBorder="1" applyAlignment="1"/>
    <xf numFmtId="0" fontId="0" fillId="0" borderId="29" xfId="0" applyBorder="1" applyAlignment="1"/>
    <xf numFmtId="14" fontId="2" fillId="0" borderId="16" xfId="32" applyNumberFormat="1" applyFont="1" applyBorder="1" applyAlignment="1" applyProtection="1">
      <alignment horizontal="center" vertical="center"/>
    </xf>
    <xf numFmtId="0" fontId="2" fillId="0" borderId="0" xfId="32" applyBorder="1" applyAlignment="1">
      <alignment horizontal="center" vertical="center"/>
    </xf>
    <xf numFmtId="0" fontId="0" fillId="0" borderId="30" xfId="0" applyBorder="1" applyAlignment="1">
      <alignment horizontal="center" vertical="center"/>
    </xf>
    <xf numFmtId="0" fontId="20" fillId="17" borderId="11" xfId="32" applyNumberFormat="1" applyFont="1" applyFill="1" applyBorder="1" applyAlignment="1" applyProtection="1">
      <alignment horizontal="center" vertical="center"/>
    </xf>
    <xf numFmtId="0" fontId="0" fillId="0" borderId="0" xfId="0" applyBorder="1" applyAlignment="1"/>
    <xf numFmtId="0" fontId="0" fillId="0" borderId="0" xfId="0" applyAlignment="1"/>
    <xf numFmtId="0" fontId="0" fillId="0" borderId="20" xfId="0" applyBorder="1" applyAlignment="1"/>
    <xf numFmtId="0" fontId="0" fillId="0" borderId="21" xfId="0" applyBorder="1" applyAlignment="1"/>
    <xf numFmtId="0" fontId="2" fillId="0" borderId="20" xfId="32" applyBorder="1" applyAlignment="1" applyProtection="1">
      <alignment horizontal="center" vertical="center"/>
    </xf>
    <xf numFmtId="0" fontId="0" fillId="0" borderId="20" xfId="0" applyBorder="1" applyAlignment="1">
      <alignment vertical="center"/>
    </xf>
    <xf numFmtId="0" fontId="0" fillId="0" borderId="21" xfId="0" applyBorder="1" applyAlignment="1">
      <alignment vertical="center"/>
    </xf>
    <xf numFmtId="0" fontId="17" fillId="0" borderId="20" xfId="32" applyNumberFormat="1" applyFont="1" applyBorder="1" applyAlignment="1" applyProtection="1">
      <alignment horizontal="center" vertical="center"/>
    </xf>
    <xf numFmtId="0" fontId="17" fillId="0" borderId="21" xfId="32" applyNumberFormat="1" applyFont="1" applyBorder="1" applyAlignment="1" applyProtection="1">
      <alignment horizontal="center" vertical="center"/>
    </xf>
    <xf numFmtId="0" fontId="26" fillId="0" borderId="11" xfId="32" applyNumberFormat="1" applyFont="1" applyBorder="1" applyAlignment="1" applyProtection="1">
      <alignment horizontal="center" vertical="center" wrapText="1" shrinkToFit="1"/>
    </xf>
    <xf numFmtId="0" fontId="36" fillId="0" borderId="0" xfId="0" applyFont="1" applyAlignment="1">
      <alignment horizontal="center" vertical="center" wrapText="1" shrinkToFit="1"/>
    </xf>
    <xf numFmtId="0" fontId="2" fillId="0" borderId="20" xfId="32" applyBorder="1" applyAlignment="1" applyProtection="1">
      <alignment vertical="center"/>
    </xf>
    <xf numFmtId="14" fontId="17" fillId="0" borderId="27" xfId="32" applyNumberFormat="1" applyFont="1" applyBorder="1" applyAlignment="1" applyProtection="1">
      <alignment horizontal="center" vertical="center" wrapText="1"/>
    </xf>
    <xf numFmtId="0" fontId="17" fillId="0" borderId="28" xfId="32" applyFont="1" applyBorder="1" applyAlignment="1">
      <alignment horizontal="center" vertical="center" wrapText="1"/>
    </xf>
    <xf numFmtId="0" fontId="0" fillId="0" borderId="29" xfId="0" applyBorder="1" applyAlignment="1">
      <alignment horizontal="center" vertical="center" wrapText="1"/>
    </xf>
    <xf numFmtId="0" fontId="31" fillId="0" borderId="0" xfId="32" quotePrefix="1" applyNumberFormat="1" applyFont="1" applyBorder="1" applyAlignment="1" applyProtection="1">
      <alignment horizontal="left" vertical="center"/>
    </xf>
    <xf numFmtId="0" fontId="17" fillId="29" borderId="22" xfId="32" applyNumberFormat="1" applyFont="1" applyFill="1" applyBorder="1" applyAlignment="1" applyProtection="1">
      <alignment horizontal="left" vertical="center"/>
    </xf>
    <xf numFmtId="0" fontId="0" fillId="29" borderId="20" xfId="0" applyFill="1" applyBorder="1" applyAlignment="1" applyProtection="1">
      <alignment horizontal="left"/>
    </xf>
    <xf numFmtId="0" fontId="31" fillId="0" borderId="0" xfId="32" applyNumberFormat="1" applyFont="1" applyBorder="1" applyAlignment="1" applyProtection="1">
      <alignment horizontal="left" vertical="top" wrapText="1"/>
    </xf>
    <xf numFmtId="0" fontId="31" fillId="0" borderId="0" xfId="32" quotePrefix="1" applyNumberFormat="1" applyFont="1" applyBorder="1" applyAlignment="1" applyProtection="1">
      <alignment horizontal="left" vertical="top" wrapText="1"/>
    </xf>
    <xf numFmtId="0" fontId="0" fillId="29" borderId="21" xfId="0" applyFill="1" applyBorder="1" applyAlignment="1" applyProtection="1">
      <alignment horizontal="left"/>
    </xf>
    <xf numFmtId="0" fontId="2" fillId="27" borderId="22" xfId="32" applyNumberFormat="1" applyFont="1" applyFill="1" applyBorder="1" applyAlignment="1" applyProtection="1">
      <alignment horizontal="center" vertical="center"/>
    </xf>
    <xf numFmtId="0" fontId="2" fillId="27" borderId="21" xfId="32" applyNumberFormat="1" applyFont="1" applyFill="1" applyBorder="1" applyAlignment="1" applyProtection="1">
      <alignment horizontal="center" vertical="center"/>
    </xf>
    <xf numFmtId="0" fontId="20" fillId="17" borderId="31" xfId="32" applyNumberFormat="1" applyFont="1" applyFill="1" applyBorder="1" applyAlignment="1" applyProtection="1">
      <alignment horizontal="center" vertical="center"/>
    </xf>
    <xf numFmtId="0" fontId="0" fillId="0" borderId="19" xfId="0" applyBorder="1" applyAlignment="1" applyProtection="1"/>
    <xf numFmtId="0" fontId="0" fillId="0" borderId="32" xfId="0" applyBorder="1" applyAlignment="1" applyProtection="1"/>
    <xf numFmtId="0" fontId="17" fillId="27" borderId="22" xfId="32" applyNumberFormat="1" applyFont="1" applyFill="1" applyBorder="1" applyAlignment="1" applyProtection="1">
      <alignment horizontal="left" vertical="center"/>
    </xf>
    <xf numFmtId="0" fontId="0" fillId="27" borderId="21" xfId="0" applyFill="1" applyBorder="1" applyAlignment="1" applyProtection="1">
      <alignment horizontal="left"/>
    </xf>
    <xf numFmtId="0" fontId="2" fillId="0" borderId="22" xfId="32" applyNumberFormat="1" applyFont="1" applyFill="1" applyBorder="1" applyAlignment="1" applyProtection="1">
      <alignment horizontal="left" vertical="center"/>
    </xf>
    <xf numFmtId="0" fontId="0" fillId="0" borderId="21" xfId="0" applyFont="1" applyFill="1" applyBorder="1" applyAlignment="1" applyProtection="1">
      <alignment horizontal="left"/>
    </xf>
    <xf numFmtId="0" fontId="0" fillId="0" borderId="20" xfId="0" applyFont="1" applyFill="1" applyBorder="1" applyAlignment="1" applyProtection="1">
      <alignment horizontal="left"/>
    </xf>
    <xf numFmtId="0" fontId="17" fillId="24" borderId="22" xfId="32" applyNumberFormat="1" applyFont="1" applyFill="1" applyBorder="1" applyAlignment="1" applyProtection="1">
      <alignment horizontal="center" vertical="center"/>
    </xf>
    <xf numFmtId="0" fontId="0" fillId="24" borderId="20" xfId="0" applyFill="1" applyBorder="1" applyAlignment="1" applyProtection="1"/>
    <xf numFmtId="0" fontId="0" fillId="24" borderId="21" xfId="0" applyFill="1" applyBorder="1" applyAlignment="1" applyProtection="1"/>
    <xf numFmtId="0" fontId="2" fillId="0" borderId="21" xfId="32" applyNumberFormat="1" applyFont="1" applyFill="1" applyBorder="1" applyAlignment="1" applyProtection="1">
      <alignment horizontal="left" vertical="center"/>
    </xf>
    <xf numFmtId="0" fontId="31" fillId="0" borderId="11" xfId="32" applyNumberFormat="1" applyFont="1" applyBorder="1" applyAlignment="1" applyProtection="1">
      <alignment horizontal="left" vertical="center" wrapText="1"/>
    </xf>
    <xf numFmtId="0" fontId="31" fillId="0" borderId="0" xfId="32" applyNumberFormat="1" applyFont="1" applyBorder="1" applyAlignment="1" applyProtection="1">
      <alignment horizontal="left" vertical="center" wrapText="1"/>
    </xf>
    <xf numFmtId="49" fontId="31" fillId="0" borderId="11" xfId="32" quotePrefix="1" applyNumberFormat="1" applyFont="1" applyBorder="1" applyAlignment="1" applyProtection="1">
      <alignment horizontal="left" vertical="center" wrapText="1"/>
    </xf>
    <xf numFmtId="49" fontId="31" fillId="0" borderId="0" xfId="32" applyNumberFormat="1" applyFont="1" applyBorder="1" applyAlignment="1" applyProtection="1">
      <alignment horizontal="left" vertical="center" wrapText="1"/>
    </xf>
    <xf numFmtId="0" fontId="2" fillId="0" borderId="0" xfId="32" applyNumberFormat="1" applyFont="1" applyFill="1" applyBorder="1" applyAlignment="1" applyProtection="1">
      <alignment horizontal="center" vertical="center"/>
    </xf>
    <xf numFmtId="0" fontId="30" fillId="0" borderId="0" xfId="32" applyNumberFormat="1" applyFont="1" applyFill="1" applyBorder="1" applyAlignment="1" applyProtection="1">
      <alignment vertical="center"/>
    </xf>
    <xf numFmtId="0" fontId="35" fillId="0" borderId="0" xfId="0" applyFont="1" applyAlignment="1"/>
    <xf numFmtId="0" fontId="0" fillId="27" borderId="20" xfId="0" applyFill="1" applyBorder="1" applyAlignment="1">
      <alignment horizontal="left"/>
    </xf>
    <xf numFmtId="0" fontId="0" fillId="27" borderId="21" xfId="0" applyFill="1" applyBorder="1" applyAlignment="1">
      <alignment horizontal="left"/>
    </xf>
    <xf numFmtId="0" fontId="0" fillId="24" borderId="20" xfId="0" applyFill="1" applyBorder="1" applyAlignment="1"/>
    <xf numFmtId="0" fontId="0" fillId="24" borderId="21" xfId="0" applyFill="1" applyBorder="1" applyAlignment="1"/>
    <xf numFmtId="0" fontId="17" fillId="0" borderId="20" xfId="32" applyNumberFormat="1" applyFont="1" applyFill="1" applyBorder="1" applyAlignment="1" applyProtection="1">
      <alignment horizontal="center" vertical="center"/>
    </xf>
    <xf numFmtId="4" fontId="17" fillId="6" borderId="22" xfId="32" applyNumberFormat="1" applyFont="1" applyFill="1" applyBorder="1" applyAlignment="1" applyProtection="1">
      <alignment horizontal="center" vertical="center" wrapText="1"/>
    </xf>
    <xf numFmtId="4" fontId="17" fillId="6" borderId="20" xfId="32" applyNumberFormat="1" applyFont="1" applyFill="1" applyBorder="1" applyAlignment="1" applyProtection="1">
      <alignment horizontal="center" vertical="center" wrapText="1"/>
    </xf>
    <xf numFmtId="0" fontId="0" fillId="6" borderId="21" xfId="0" applyFill="1" applyBorder="1" applyAlignment="1">
      <alignment horizontal="center"/>
    </xf>
    <xf numFmtId="0" fontId="17" fillId="24" borderId="20" xfId="32" applyNumberFormat="1" applyFont="1" applyFill="1" applyBorder="1" applyAlignment="1" applyProtection="1">
      <alignment horizontal="center" vertical="center"/>
    </xf>
    <xf numFmtId="0" fontId="17" fillId="0" borderId="0" xfId="32" applyNumberFormat="1" applyFont="1" applyBorder="1" applyAlignment="1" applyProtection="1">
      <alignment horizontal="left" vertical="center"/>
    </xf>
    <xf numFmtId="0" fontId="17" fillId="0" borderId="31" xfId="32" applyNumberFormat="1" applyFont="1" applyBorder="1" applyAlignment="1" applyProtection="1">
      <alignment horizontal="center" vertical="center"/>
    </xf>
    <xf numFmtId="0" fontId="0" fillId="0" borderId="32" xfId="0" applyBorder="1" applyAlignment="1"/>
    <xf numFmtId="0" fontId="17" fillId="0" borderId="11" xfId="32" applyNumberFormat="1" applyFont="1" applyBorder="1" applyAlignment="1" applyProtection="1">
      <alignment horizontal="center" vertical="center"/>
    </xf>
    <xf numFmtId="0" fontId="0" fillId="0" borderId="24" xfId="0" applyBorder="1" applyAlignment="1"/>
    <xf numFmtId="0" fontId="17" fillId="0" borderId="12" xfId="32" applyNumberFormat="1" applyFont="1" applyBorder="1" applyAlignment="1" applyProtection="1">
      <alignment horizontal="center" vertical="center"/>
    </xf>
    <xf numFmtId="0" fontId="0" fillId="0" borderId="23" xfId="0" applyBorder="1" applyAlignment="1"/>
    <xf numFmtId="0" fontId="17" fillId="0" borderId="19" xfId="32" applyNumberFormat="1" applyFont="1" applyBorder="1" applyAlignment="1" applyProtection="1">
      <alignment horizontal="center" vertical="center"/>
    </xf>
    <xf numFmtId="0" fontId="17" fillId="0" borderId="32" xfId="32" applyNumberFormat="1" applyFont="1" applyBorder="1" applyAlignment="1" applyProtection="1">
      <alignment horizontal="center" vertical="center"/>
    </xf>
    <xf numFmtId="0" fontId="17" fillId="22" borderId="20" xfId="32" applyNumberFormat="1" applyFont="1" applyFill="1" applyBorder="1" applyAlignment="1" applyProtection="1">
      <alignment horizontal="left" vertical="center"/>
    </xf>
    <xf numFmtId="0" fontId="17" fillId="22" borderId="21" xfId="32" applyNumberFormat="1" applyFont="1" applyFill="1" applyBorder="1" applyAlignment="1" applyProtection="1">
      <alignment horizontal="left" vertical="center"/>
    </xf>
    <xf numFmtId="0" fontId="20" fillId="17" borderId="22" xfId="32" applyNumberFormat="1" applyFont="1" applyFill="1" applyBorder="1" applyAlignment="1" applyProtection="1">
      <alignment horizontal="center" vertical="center"/>
    </xf>
    <xf numFmtId="0" fontId="17" fillId="28" borderId="20" xfId="32" applyNumberFormat="1" applyFont="1" applyFill="1" applyBorder="1" applyAlignment="1" applyProtection="1">
      <alignment horizontal="left" vertical="center"/>
    </xf>
    <xf numFmtId="0" fontId="17" fillId="28" borderId="21" xfId="32" applyNumberFormat="1" applyFont="1" applyFill="1" applyBorder="1" applyAlignment="1" applyProtection="1">
      <alignment horizontal="left" vertical="center"/>
    </xf>
    <xf numFmtId="0" fontId="17" fillId="28" borderId="13" xfId="32" applyNumberFormat="1" applyFont="1" applyFill="1" applyBorder="1" applyAlignment="1" applyProtection="1">
      <alignment horizontal="left" vertical="center"/>
    </xf>
    <xf numFmtId="0" fontId="17" fillId="28" borderId="23" xfId="32" applyNumberFormat="1" applyFont="1" applyFill="1" applyBorder="1" applyAlignment="1" applyProtection="1">
      <alignment horizontal="left" vertical="center"/>
    </xf>
    <xf numFmtId="0" fontId="2" fillId="28" borderId="22" xfId="32" applyNumberFormat="1" applyFont="1" applyFill="1" applyBorder="1" applyAlignment="1" applyProtection="1">
      <alignment horizontal="left" vertical="center"/>
    </xf>
    <xf numFmtId="0" fontId="2" fillId="28" borderId="20" xfId="32" applyNumberFormat="1" applyFont="1" applyFill="1" applyBorder="1" applyAlignment="1" applyProtection="1">
      <alignment horizontal="left" vertical="center"/>
    </xf>
    <xf numFmtId="0" fontId="2" fillId="28" borderId="21" xfId="32" applyNumberFormat="1" applyFont="1" applyFill="1" applyBorder="1" applyAlignment="1" applyProtection="1">
      <alignment horizontal="left" vertical="center"/>
    </xf>
  </cellXfs>
  <cellStyles count="50">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Euro" xfId="28" xr:uid="{D72F3A90-823A-4E51-AE32-3B2F117784D1}"/>
    <cellStyle name="Input" xfId="29" builtinId="20" customBuiltin="1"/>
    <cellStyle name="Migliaia [0] 2" xfId="30" xr:uid="{4FC692E5-3067-420D-906C-5674CA798129}"/>
    <cellStyle name="Neutrale" xfId="31" builtinId="28" customBuiltin="1"/>
    <cellStyle name="Normale" xfId="0" builtinId="0"/>
    <cellStyle name="Normale 2" xfId="32" xr:uid="{1837DD41-58B5-4F54-9ED9-FDC2CCE5F592}"/>
    <cellStyle name="Normale 2 2" xfId="33" xr:uid="{713EC461-1A7D-4006-825C-59992434E52F}"/>
    <cellStyle name="Normale 3" xfId="34" xr:uid="{202ABA26-AB54-4C87-82C8-E83BA3B62F76}"/>
    <cellStyle name="Normale 4" xfId="35" xr:uid="{502A7E92-0785-4B71-BD10-9AE1A589DF84}"/>
    <cellStyle name="Normale 5" xfId="36" xr:uid="{D7FFF963-EE8F-4D87-8E9C-775361F59A04}"/>
    <cellStyle name="Normale_Foglio1" xfId="37" xr:uid="{067C393D-A959-435C-9EDA-0E52D672BAE0}"/>
    <cellStyle name="Nota" xfId="38" builtinId="10" customBuiltin="1"/>
    <cellStyle name="Output" xfId="39" builtinId="21" customBuiltin="1"/>
    <cellStyle name="Testo avviso" xfId="40" builtinId="11" customBuiltin="1"/>
    <cellStyle name="Testo descrittivo" xfId="41" builtinId="53" customBuiltin="1"/>
    <cellStyle name="Titolo" xfId="42" builtinId="15" customBuiltin="1"/>
    <cellStyle name="Titolo 1" xfId="43" builtinId="16" customBuiltin="1"/>
    <cellStyle name="Titolo 2" xfId="44" builtinId="17" customBuiltin="1"/>
    <cellStyle name="Titolo 3" xfId="45" builtinId="18" customBuiltin="1"/>
    <cellStyle name="Titolo 4" xfId="46" builtinId="19" customBuiltin="1"/>
    <cellStyle name="Totale" xfId="47" builtinId="25" customBuiltin="1"/>
    <cellStyle name="Valore non valido" xfId="48" builtinId="27" customBuiltin="1"/>
    <cellStyle name="Valore valido" xfId="49" builtinId="26" customBuiltin="1"/>
  </cellStyles>
  <dxfs count="6">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9285C-62CC-4CA0-B67E-350884A92194}">
  <sheetPr codeName="Foglio1"/>
  <dimension ref="A1:L6"/>
  <sheetViews>
    <sheetView showGridLines="0" zoomScaleNormal="100" workbookViewId="0">
      <selection sqref="A1:L1"/>
    </sheetView>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1" width="13.7109375" style="7" customWidth="1"/>
    <col min="12" max="12" width="15.7109375" style="1" customWidth="1"/>
  </cols>
  <sheetData>
    <row r="1" spans="1:12" ht="23.1" customHeight="1" x14ac:dyDescent="0.35">
      <c r="A1" s="220"/>
      <c r="B1" s="221"/>
      <c r="C1" s="221"/>
      <c r="D1" s="221"/>
      <c r="E1" s="221"/>
      <c r="F1" s="221"/>
      <c r="G1" s="221"/>
      <c r="H1" s="221"/>
      <c r="I1" s="221"/>
      <c r="J1" s="221"/>
      <c r="K1" s="221"/>
      <c r="L1" s="222"/>
    </row>
    <row r="2" spans="1:12" s="62" customFormat="1" ht="23.1" customHeight="1" x14ac:dyDescent="0.2">
      <c r="A2" s="223" t="s">
        <v>0</v>
      </c>
      <c r="B2" s="224"/>
      <c r="C2" s="224"/>
      <c r="D2" s="224"/>
      <c r="E2" s="224"/>
      <c r="F2" s="224"/>
      <c r="G2" s="224"/>
      <c r="H2" s="224"/>
      <c r="I2" s="224"/>
      <c r="J2" s="224"/>
      <c r="K2" s="224"/>
      <c r="L2" s="225"/>
    </row>
    <row r="3" spans="1:12" ht="24.95" customHeight="1" x14ac:dyDescent="0.2">
      <c r="A3" s="8" t="s">
        <v>3</v>
      </c>
      <c r="B3" s="8" t="s">
        <v>4</v>
      </c>
      <c r="C3" s="9" t="s">
        <v>1</v>
      </c>
      <c r="D3" s="9" t="s">
        <v>5</v>
      </c>
      <c r="E3" s="61" t="s">
        <v>9</v>
      </c>
      <c r="F3" s="11" t="s">
        <v>17</v>
      </c>
      <c r="G3" s="9" t="s">
        <v>2</v>
      </c>
      <c r="H3" s="10" t="s">
        <v>6</v>
      </c>
      <c r="I3" s="9" t="s">
        <v>7</v>
      </c>
      <c r="J3" s="12" t="s">
        <v>8</v>
      </c>
      <c r="K3" s="13" t="s">
        <v>10</v>
      </c>
      <c r="L3" s="12" t="s">
        <v>11</v>
      </c>
    </row>
    <row r="4" spans="1:12" x14ac:dyDescent="0.2">
      <c r="F4" s="5"/>
      <c r="K4" s="14"/>
    </row>
    <row r="6" spans="1:12" x14ac:dyDescent="0.2">
      <c r="I6" s="6"/>
      <c r="J6" s="2"/>
      <c r="L6" s="2"/>
    </row>
  </sheetData>
  <mergeCells count="2">
    <mergeCell ref="A1:L1"/>
    <mergeCell ref="A2:L2"/>
  </mergeCells>
  <dataValidations count="1">
    <dataValidation type="list" allowBlank="1" showInputMessage="1" showErrorMessage="1" sqref="K4:K65536 K1:K2" xr:uid="{655A1BDF-E2F2-472F-A02A-375D0765B63D}">
      <formula1>"Consip/Mepa,"</formula1>
    </dataValidation>
  </dataValidations>
  <pageMargins left="0.75" right="0.75" top="1" bottom="1" header="0.5" footer="0.5"/>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2735F-4C91-4E81-8C9C-6DC9791463A4}">
  <sheetPr codeName="Foglio2"/>
  <dimension ref="A1:AH14"/>
  <sheetViews>
    <sheetView showGridLines="0" zoomScaleNormal="100" workbookViewId="0">
      <selection sqref="A1:AH1"/>
    </sheetView>
  </sheetViews>
  <sheetFormatPr defaultRowHeight="15" x14ac:dyDescent="0.2"/>
  <cols>
    <col min="1" max="1" width="5.7109375" style="33" bestFit="1" customWidth="1"/>
    <col min="2" max="2" width="6.28515625" style="33" bestFit="1" customWidth="1"/>
    <col min="3" max="3" width="10.7109375" style="34" bestFit="1" customWidth="1"/>
    <col min="4" max="4" width="18.140625" style="35" customWidth="1"/>
    <col min="5" max="5" width="10.7109375" style="34" bestFit="1" customWidth="1"/>
    <col min="6" max="6" width="15.7109375" style="35" customWidth="1"/>
    <col min="7" max="7" width="12.140625" style="36" customWidth="1"/>
    <col min="8" max="8" width="14.85546875" style="33" customWidth="1"/>
    <col min="9" max="9" width="5.7109375" style="33" bestFit="1" customWidth="1"/>
    <col min="10" max="10" width="8.28515625" style="33" bestFit="1" customWidth="1"/>
    <col min="11" max="11" width="10.7109375" style="34" bestFit="1" customWidth="1"/>
    <col min="12" max="12" width="25.5703125" style="35" customWidth="1"/>
    <col min="13" max="13" width="16.7109375" style="34" customWidth="1"/>
    <col min="14" max="14" width="19.28515625" style="34" customWidth="1"/>
    <col min="15" max="15" width="7" style="33" hidden="1" customWidth="1"/>
    <col min="16" max="16" width="22.28515625" style="35" hidden="1" customWidth="1"/>
    <col min="17" max="20" width="0" style="33" hidden="1" customWidth="1"/>
    <col min="21" max="21" width="5.7109375" style="33" hidden="1" customWidth="1"/>
    <col min="22" max="22" width="8.28515625" style="33" hidden="1" customWidth="1"/>
    <col min="23" max="23" width="3.28515625" style="33" hidden="1" customWidth="1"/>
    <col min="24" max="24" width="13.7109375" style="33" customWidth="1"/>
    <col min="25" max="25" width="8.28515625" style="33" bestFit="1" customWidth="1"/>
    <col min="26" max="26" width="12.85546875" style="34" customWidth="1"/>
    <col min="27" max="27" width="17.7109375" style="37" customWidth="1"/>
    <col min="28" max="28" width="14.140625" style="37" bestFit="1" customWidth="1"/>
    <col min="29" max="29" width="11.7109375" style="38" customWidth="1"/>
    <col min="30" max="30" width="3" style="40" bestFit="1" customWidth="1"/>
    <col min="31" max="31" width="11.7109375" style="39" customWidth="1"/>
    <col min="32" max="32" width="8.7109375" style="39" customWidth="1"/>
    <col min="33" max="33" width="11.7109375" style="39" customWidth="1"/>
    <col min="34" max="34" width="10.28515625" style="38" bestFit="1" customWidth="1"/>
    <col min="35" max="16384" width="9.140625" style="33"/>
  </cols>
  <sheetData>
    <row r="1" spans="1:34" s="15" customFormat="1" ht="23.1" customHeight="1" x14ac:dyDescent="0.2">
      <c r="A1" s="235" t="s">
        <v>12</v>
      </c>
      <c r="B1" s="230"/>
      <c r="C1" s="230"/>
      <c r="D1" s="230"/>
      <c r="E1" s="230"/>
      <c r="F1" s="230"/>
      <c r="G1" s="230"/>
      <c r="H1" s="230"/>
      <c r="I1" s="230"/>
      <c r="J1" s="230"/>
      <c r="K1" s="230"/>
      <c r="L1" s="230"/>
      <c r="M1" s="230"/>
      <c r="N1" s="230"/>
      <c r="O1" s="230"/>
      <c r="P1" s="230"/>
      <c r="Q1" s="230"/>
      <c r="R1" s="230"/>
      <c r="S1" s="230"/>
      <c r="T1" s="230"/>
      <c r="U1" s="230"/>
      <c r="V1" s="230"/>
      <c r="W1" s="230"/>
      <c r="X1" s="230"/>
      <c r="Y1" s="230"/>
      <c r="Z1" s="230"/>
      <c r="AA1" s="230"/>
      <c r="AB1" s="230"/>
      <c r="AC1" s="230"/>
      <c r="AD1" s="230"/>
      <c r="AE1" s="230"/>
      <c r="AF1" s="230"/>
      <c r="AG1" s="230"/>
      <c r="AH1" s="236"/>
    </row>
    <row r="2" spans="1:34" s="26" customFormat="1" ht="15" customHeight="1" x14ac:dyDescent="0.2">
      <c r="A2" s="16"/>
      <c r="B2" s="17"/>
      <c r="C2" s="18"/>
      <c r="D2" s="19"/>
      <c r="E2" s="18"/>
      <c r="F2" s="19"/>
      <c r="G2" s="20"/>
      <c r="H2" s="17"/>
      <c r="I2" s="17"/>
      <c r="J2" s="17"/>
      <c r="K2" s="18"/>
      <c r="L2" s="19"/>
      <c r="M2" s="18"/>
      <c r="N2" s="18"/>
      <c r="O2" s="17"/>
      <c r="P2" s="19"/>
      <c r="Q2" s="17"/>
      <c r="R2" s="17"/>
      <c r="S2" s="17"/>
      <c r="T2" s="17"/>
      <c r="U2" s="17"/>
      <c r="V2" s="17"/>
      <c r="W2" s="17"/>
      <c r="X2" s="17"/>
      <c r="Y2" s="17"/>
      <c r="Z2" s="18"/>
      <c r="AA2" s="21"/>
      <c r="AB2" s="21"/>
      <c r="AC2" s="22"/>
      <c r="AD2" s="23"/>
      <c r="AE2" s="24"/>
      <c r="AF2" s="24"/>
      <c r="AG2" s="24"/>
      <c r="AH2" s="25"/>
    </row>
    <row r="3" spans="1:34" s="15" customFormat="1" ht="23.1" customHeight="1" x14ac:dyDescent="0.2">
      <c r="A3" s="226" t="s">
        <v>55</v>
      </c>
      <c r="B3" s="230"/>
      <c r="C3" s="230"/>
      <c r="D3" s="230"/>
      <c r="E3" s="230"/>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6"/>
    </row>
    <row r="4" spans="1:34" s="15" customFormat="1" ht="15" customHeight="1" x14ac:dyDescent="0.2">
      <c r="A4" s="27"/>
      <c r="B4" s="28"/>
      <c r="C4" s="29"/>
      <c r="D4" s="30"/>
      <c r="E4" s="29"/>
      <c r="F4" s="30"/>
      <c r="G4" s="31"/>
      <c r="H4" s="28"/>
      <c r="I4" s="28"/>
      <c r="J4" s="28"/>
      <c r="K4" s="29"/>
      <c r="L4" s="30"/>
      <c r="M4" s="29"/>
      <c r="N4" s="29"/>
      <c r="O4" s="28"/>
      <c r="P4" s="30"/>
      <c r="Q4" s="28"/>
      <c r="R4" s="28"/>
      <c r="S4" s="28"/>
      <c r="T4" s="28"/>
      <c r="U4" s="28"/>
      <c r="V4" s="28"/>
      <c r="W4" s="28"/>
      <c r="X4" s="28"/>
      <c r="Y4" s="28"/>
      <c r="Z4" s="29"/>
      <c r="AA4" s="229" t="s">
        <v>13</v>
      </c>
      <c r="AB4" s="230"/>
      <c r="AC4" s="230"/>
      <c r="AD4" s="230"/>
      <c r="AE4" s="230"/>
      <c r="AF4" s="230"/>
      <c r="AG4" s="231"/>
      <c r="AH4" s="32">
        <v>30</v>
      </c>
    </row>
    <row r="5" spans="1:34" s="15" customFormat="1" ht="23.1" customHeight="1" x14ac:dyDescent="0.2">
      <c r="A5" s="226" t="s">
        <v>14</v>
      </c>
      <c r="B5" s="228"/>
      <c r="C5" s="227"/>
      <c r="D5" s="226" t="s">
        <v>15</v>
      </c>
      <c r="E5" s="228"/>
      <c r="F5" s="228"/>
      <c r="G5" s="228"/>
      <c r="H5" s="227"/>
      <c r="I5" s="226" t="s">
        <v>16</v>
      </c>
      <c r="J5" s="228"/>
      <c r="K5" s="227"/>
      <c r="L5" s="226" t="s">
        <v>1</v>
      </c>
      <c r="M5" s="228"/>
      <c r="N5" s="228"/>
      <c r="O5" s="226" t="s">
        <v>17</v>
      </c>
      <c r="P5" s="227"/>
      <c r="Q5" s="226" t="s">
        <v>18</v>
      </c>
      <c r="R5" s="228"/>
      <c r="S5" s="228"/>
      <c r="T5" s="227"/>
      <c r="U5" s="226" t="s">
        <v>19</v>
      </c>
      <c r="V5" s="228"/>
      <c r="W5" s="228"/>
      <c r="X5" s="58" t="s">
        <v>47</v>
      </c>
      <c r="Y5" s="226" t="s">
        <v>20</v>
      </c>
      <c r="Z5" s="227"/>
      <c r="AA5" s="232" t="s">
        <v>41</v>
      </c>
      <c r="AB5" s="233"/>
      <c r="AC5" s="233"/>
      <c r="AD5" s="233"/>
      <c r="AE5" s="233"/>
      <c r="AF5" s="233"/>
      <c r="AG5" s="233"/>
      <c r="AH5" s="234"/>
    </row>
    <row r="6" spans="1:34" ht="36" customHeight="1" x14ac:dyDescent="0.2">
      <c r="A6" s="51" t="s">
        <v>21</v>
      </c>
      <c r="B6" s="51" t="s">
        <v>22</v>
      </c>
      <c r="C6" s="52" t="s">
        <v>23</v>
      </c>
      <c r="D6" s="51" t="s">
        <v>24</v>
      </c>
      <c r="E6" s="53" t="s">
        <v>25</v>
      </c>
      <c r="F6" s="51" t="s">
        <v>26</v>
      </c>
      <c r="G6" s="54" t="s">
        <v>27</v>
      </c>
      <c r="H6" s="51" t="s">
        <v>28</v>
      </c>
      <c r="I6" s="51" t="s">
        <v>21</v>
      </c>
      <c r="J6" s="51" t="s">
        <v>24</v>
      </c>
      <c r="K6" s="52" t="s">
        <v>29</v>
      </c>
      <c r="L6" s="51" t="s">
        <v>30</v>
      </c>
      <c r="M6" s="53" t="s">
        <v>31</v>
      </c>
      <c r="N6" s="53" t="s">
        <v>32</v>
      </c>
      <c r="O6" s="51" t="s">
        <v>33</v>
      </c>
      <c r="P6" s="51" t="s">
        <v>26</v>
      </c>
      <c r="Q6" s="51" t="s">
        <v>33</v>
      </c>
      <c r="R6" s="51" t="s">
        <v>34</v>
      </c>
      <c r="S6" s="51" t="s">
        <v>35</v>
      </c>
      <c r="T6" s="51" t="s">
        <v>36</v>
      </c>
      <c r="U6" s="51" t="s">
        <v>21</v>
      </c>
      <c r="V6" s="51" t="s">
        <v>24</v>
      </c>
      <c r="W6" s="51" t="s">
        <v>37</v>
      </c>
      <c r="X6" s="51" t="s">
        <v>25</v>
      </c>
      <c r="Y6" s="51" t="s">
        <v>24</v>
      </c>
      <c r="Z6" s="52" t="s">
        <v>38</v>
      </c>
      <c r="AA6" s="55" t="s">
        <v>45</v>
      </c>
      <c r="AB6" s="55" t="s">
        <v>39</v>
      </c>
      <c r="AC6" s="55" t="s">
        <v>42</v>
      </c>
      <c r="AD6" s="55" t="s">
        <v>40</v>
      </c>
      <c r="AE6" s="55" t="s">
        <v>43</v>
      </c>
      <c r="AF6" s="55" t="s">
        <v>44</v>
      </c>
      <c r="AG6" s="63" t="s">
        <v>48</v>
      </c>
      <c r="AH6" s="56" t="s">
        <v>46</v>
      </c>
    </row>
    <row r="7" spans="1:34" x14ac:dyDescent="0.2">
      <c r="A7" s="42"/>
      <c r="B7" s="42"/>
      <c r="C7" s="43"/>
      <c r="D7" s="60"/>
      <c r="E7" s="43"/>
      <c r="F7" s="44"/>
      <c r="G7" s="45"/>
      <c r="H7" s="42"/>
      <c r="I7" s="42"/>
      <c r="J7" s="42"/>
      <c r="K7" s="43"/>
      <c r="L7" s="44"/>
      <c r="M7" s="43"/>
      <c r="N7" s="43"/>
      <c r="O7" s="42"/>
      <c r="P7" s="44"/>
      <c r="Q7" s="42"/>
      <c r="R7" s="42"/>
      <c r="S7" s="42"/>
      <c r="T7" s="42"/>
      <c r="U7" s="46"/>
      <c r="V7" s="46"/>
      <c r="W7" s="46"/>
      <c r="X7" s="57"/>
      <c r="Y7" s="42"/>
      <c r="Z7" s="43"/>
      <c r="AA7" s="47"/>
      <c r="AB7" s="47"/>
      <c r="AC7" s="48"/>
      <c r="AD7" s="49"/>
      <c r="AE7" s="59"/>
      <c r="AF7" s="50"/>
      <c r="AG7" s="59"/>
      <c r="AH7" s="48"/>
    </row>
    <row r="8" spans="1:34" x14ac:dyDescent="0.2">
      <c r="C8" s="33"/>
      <c r="D8" s="33"/>
      <c r="E8" s="33"/>
      <c r="F8" s="33"/>
      <c r="G8" s="33"/>
      <c r="K8" s="33"/>
      <c r="L8" s="33"/>
      <c r="M8" s="33"/>
      <c r="N8" s="33"/>
      <c r="P8" s="33"/>
      <c r="Z8" s="33"/>
      <c r="AA8" s="33"/>
      <c r="AB8" s="33"/>
      <c r="AC8" s="33"/>
      <c r="AD8" s="41"/>
      <c r="AE8" s="33"/>
      <c r="AF8" s="33"/>
      <c r="AG8" s="33"/>
      <c r="AH8" s="33"/>
    </row>
    <row r="9" spans="1:34" x14ac:dyDescent="0.2">
      <c r="C9" s="33"/>
      <c r="D9" s="33"/>
      <c r="E9" s="33"/>
      <c r="F9" s="33"/>
      <c r="G9" s="33"/>
      <c r="K9" s="33"/>
      <c r="L9" s="33"/>
      <c r="M9" s="33"/>
      <c r="N9" s="33"/>
      <c r="P9" s="33"/>
      <c r="Z9" s="33"/>
      <c r="AA9" s="33"/>
      <c r="AB9" s="33"/>
      <c r="AC9" s="33"/>
      <c r="AD9" s="41"/>
      <c r="AE9" s="33"/>
      <c r="AF9" s="33"/>
      <c r="AG9" s="33"/>
      <c r="AH9" s="33"/>
    </row>
    <row r="10" spans="1:34" x14ac:dyDescent="0.2">
      <c r="C10" s="33"/>
      <c r="D10" s="33"/>
      <c r="E10" s="33"/>
      <c r="F10" s="33"/>
      <c r="G10" s="33"/>
      <c r="K10" s="33"/>
      <c r="L10" s="33"/>
      <c r="M10" s="33"/>
      <c r="N10" s="33"/>
      <c r="P10" s="33"/>
      <c r="Z10" s="33"/>
      <c r="AA10" s="33"/>
      <c r="AB10" s="33"/>
      <c r="AC10" s="33"/>
      <c r="AD10" s="41"/>
      <c r="AE10" s="33"/>
      <c r="AF10" s="33"/>
      <c r="AG10" s="33"/>
      <c r="AH10" s="33"/>
    </row>
    <row r="11" spans="1:34" x14ac:dyDescent="0.2">
      <c r="C11" s="33"/>
      <c r="D11" s="33"/>
      <c r="E11" s="33"/>
      <c r="F11" s="33"/>
      <c r="G11" s="33"/>
      <c r="K11" s="33"/>
      <c r="L11" s="33"/>
      <c r="M11" s="33"/>
      <c r="N11" s="33"/>
      <c r="P11" s="33"/>
      <c r="Z11" s="33"/>
      <c r="AA11" s="33"/>
      <c r="AB11" s="33"/>
      <c r="AC11" s="33"/>
      <c r="AD11" s="41"/>
      <c r="AE11" s="33"/>
      <c r="AF11" s="33"/>
      <c r="AG11" s="33"/>
      <c r="AH11" s="33"/>
    </row>
    <row r="12" spans="1:34" x14ac:dyDescent="0.2">
      <c r="C12" s="33"/>
      <c r="D12" s="33"/>
      <c r="E12" s="33"/>
      <c r="F12" s="33"/>
      <c r="G12" s="33"/>
      <c r="K12" s="33"/>
      <c r="L12" s="33"/>
      <c r="M12" s="33"/>
      <c r="N12" s="33"/>
      <c r="P12" s="33"/>
      <c r="Z12" s="33"/>
      <c r="AA12" s="33"/>
      <c r="AB12" s="33"/>
      <c r="AC12" s="33"/>
      <c r="AD12" s="41"/>
      <c r="AE12" s="33"/>
      <c r="AF12" s="33"/>
      <c r="AG12" s="33"/>
      <c r="AH12" s="33"/>
    </row>
    <row r="13" spans="1:34" x14ac:dyDescent="0.2">
      <c r="C13" s="33"/>
      <c r="D13" s="33"/>
      <c r="E13" s="33"/>
      <c r="F13" s="33"/>
      <c r="G13" s="33"/>
      <c r="K13" s="33"/>
      <c r="L13" s="33"/>
      <c r="M13" s="33"/>
      <c r="N13" s="33"/>
      <c r="P13" s="33"/>
      <c r="Z13" s="33"/>
      <c r="AA13" s="33"/>
      <c r="AB13" s="33"/>
      <c r="AC13" s="33"/>
      <c r="AD13" s="41"/>
      <c r="AE13" s="33"/>
      <c r="AF13" s="33"/>
      <c r="AG13" s="33"/>
      <c r="AH13" s="33"/>
    </row>
    <row r="14" spans="1:34" x14ac:dyDescent="0.2">
      <c r="C14" s="33"/>
      <c r="D14" s="33"/>
      <c r="E14" s="33"/>
      <c r="F14" s="33"/>
      <c r="G14" s="33"/>
      <c r="K14" s="33"/>
      <c r="L14" s="33"/>
      <c r="M14" s="33"/>
      <c r="N14" s="33"/>
      <c r="P14" s="33"/>
      <c r="Z14" s="33"/>
      <c r="AA14" s="33"/>
      <c r="AB14" s="33"/>
      <c r="AC14" s="33"/>
      <c r="AD14" s="41"/>
      <c r="AE14" s="33"/>
      <c r="AF14" s="33"/>
      <c r="AG14" s="33"/>
      <c r="AH14" s="33"/>
    </row>
  </sheetData>
  <sheetProtection password="D3C7" sheet="1"/>
  <mergeCells count="12">
    <mergeCell ref="A1:AH1"/>
    <mergeCell ref="A3:AH3"/>
    <mergeCell ref="A5:C5"/>
    <mergeCell ref="D5:H5"/>
    <mergeCell ref="I5:K5"/>
    <mergeCell ref="L5:N5"/>
    <mergeCell ref="O5:P5"/>
    <mergeCell ref="Q5:T5"/>
    <mergeCell ref="U5:W5"/>
    <mergeCell ref="AA4:AG4"/>
    <mergeCell ref="Y5:Z5"/>
    <mergeCell ref="AA5:AH5"/>
  </mergeCells>
  <dataValidations count="1">
    <dataValidation type="list" allowBlank="1" showInputMessage="1" showErrorMessage="1" sqref="AG7" xr:uid="{FDA6AD0B-C9BC-40EC-B2ED-33C8AE8DDFC7}">
      <formula1>"SI,"</formula1>
    </dataValidation>
  </dataValidations>
  <pageMargins left="0.23622047244094491" right="0.23622047244094491" top="0.74803149606299213" bottom="0.74803149606299213" header="0.31496062992125984" footer="0.31496062992125984"/>
  <pageSetup paperSize="9" scale="4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9D931-53EB-4D65-95DC-36369FFA4314}">
  <dimension ref="A1:R9"/>
  <sheetViews>
    <sheetView showGridLines="0" zoomScaleNormal="100" workbookViewId="0">
      <selection sqref="A1:R1"/>
    </sheetView>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hidden="1"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2" width="14.7109375" customWidth="1"/>
    <col min="13" max="13" width="10.7109375" customWidth="1"/>
    <col min="14" max="16" width="8.7109375" customWidth="1"/>
    <col min="17" max="17" width="14.7109375" customWidth="1"/>
    <col min="18" max="18" width="10.7109375" customWidth="1"/>
  </cols>
  <sheetData>
    <row r="1" spans="1:18" ht="23.1" customHeight="1" x14ac:dyDescent="0.35">
      <c r="A1" s="220"/>
      <c r="B1" s="239"/>
      <c r="C1" s="239"/>
      <c r="D1" s="239"/>
      <c r="E1" s="239"/>
      <c r="F1" s="239"/>
      <c r="G1" s="239"/>
      <c r="H1" s="239"/>
      <c r="I1" s="239"/>
      <c r="J1" s="239"/>
      <c r="K1" s="239"/>
      <c r="L1" s="239"/>
      <c r="M1" s="239"/>
      <c r="N1" s="239"/>
      <c r="O1" s="239"/>
      <c r="P1" s="239"/>
      <c r="Q1" s="239"/>
      <c r="R1" s="240"/>
    </row>
    <row r="2" spans="1:18" ht="23.1" customHeight="1" x14ac:dyDescent="0.35">
      <c r="A2" s="65"/>
      <c r="B2" s="66"/>
      <c r="C2" s="66"/>
      <c r="D2" s="66"/>
      <c r="E2" s="66"/>
      <c r="F2" s="66"/>
      <c r="G2" s="66"/>
      <c r="H2" s="66"/>
      <c r="I2" s="66"/>
      <c r="J2" s="66"/>
      <c r="K2" s="66"/>
      <c r="L2" s="66"/>
      <c r="M2" s="66"/>
      <c r="N2" s="66"/>
      <c r="O2" s="66"/>
      <c r="P2" s="66"/>
      <c r="Q2" s="66"/>
      <c r="R2" s="67"/>
    </row>
    <row r="3" spans="1:18" ht="23.1" customHeight="1" x14ac:dyDescent="0.2">
      <c r="A3" s="223" t="s">
        <v>54</v>
      </c>
      <c r="B3" s="224"/>
      <c r="C3" s="224"/>
      <c r="D3" s="224"/>
      <c r="E3" s="224"/>
      <c r="F3" s="224"/>
      <c r="G3" s="224"/>
      <c r="H3" s="224"/>
      <c r="I3" s="224"/>
      <c r="J3" s="224"/>
      <c r="K3" s="239"/>
      <c r="L3" s="239"/>
      <c r="M3" s="239"/>
      <c r="N3" s="239"/>
      <c r="O3" s="239"/>
      <c r="P3" s="239"/>
      <c r="Q3" s="239"/>
      <c r="R3" s="240"/>
    </row>
    <row r="4" spans="1:18" ht="23.1" customHeight="1" x14ac:dyDescent="0.2">
      <c r="A4" s="223"/>
      <c r="B4" s="239"/>
      <c r="C4" s="239"/>
      <c r="D4" s="239"/>
      <c r="E4" s="239"/>
      <c r="F4" s="239"/>
      <c r="G4" s="239"/>
      <c r="H4" s="239"/>
      <c r="I4" s="239"/>
      <c r="J4" s="239"/>
      <c r="K4" s="239"/>
      <c r="L4" s="239"/>
      <c r="M4" s="239"/>
      <c r="N4" s="239"/>
      <c r="O4" s="239"/>
      <c r="P4" s="239"/>
      <c r="Q4" s="239"/>
      <c r="R4" s="240"/>
    </row>
    <row r="5" spans="1:18" s="62" customFormat="1" ht="23.1" customHeight="1" x14ac:dyDescent="0.2">
      <c r="A5" s="237"/>
      <c r="B5" s="238"/>
      <c r="C5" s="238"/>
      <c r="D5" s="238"/>
      <c r="E5" s="238"/>
      <c r="F5" s="238"/>
      <c r="G5" s="238"/>
      <c r="H5" s="238"/>
      <c r="I5" s="238"/>
      <c r="J5" s="238"/>
      <c r="K5" s="241" t="s">
        <v>13</v>
      </c>
      <c r="L5" s="242"/>
      <c r="M5" s="242"/>
      <c r="N5" s="242"/>
      <c r="O5" s="242"/>
      <c r="P5" s="242"/>
      <c r="Q5" s="243"/>
      <c r="R5" s="84">
        <v>30</v>
      </c>
    </row>
    <row r="6" spans="1:18" ht="35.1" customHeight="1" x14ac:dyDescent="0.2">
      <c r="A6" s="64" t="s">
        <v>3</v>
      </c>
      <c r="B6" s="64" t="s">
        <v>4</v>
      </c>
      <c r="C6" s="68" t="s">
        <v>1</v>
      </c>
      <c r="D6" s="68" t="s">
        <v>5</v>
      </c>
      <c r="E6" s="69" t="s">
        <v>9</v>
      </c>
      <c r="F6" s="70" t="s">
        <v>17</v>
      </c>
      <c r="G6" s="68" t="s">
        <v>2</v>
      </c>
      <c r="H6" s="64" t="s">
        <v>6</v>
      </c>
      <c r="I6" s="68" t="s">
        <v>7</v>
      </c>
      <c r="J6" s="71" t="s">
        <v>8</v>
      </c>
      <c r="K6" s="72" t="s">
        <v>49</v>
      </c>
      <c r="L6" s="72" t="s">
        <v>50</v>
      </c>
      <c r="M6" s="72" t="s">
        <v>51</v>
      </c>
      <c r="N6" s="73" t="s">
        <v>40</v>
      </c>
      <c r="O6" s="72" t="s">
        <v>52</v>
      </c>
      <c r="P6" s="72" t="s">
        <v>53</v>
      </c>
      <c r="Q6" s="72" t="s">
        <v>48</v>
      </c>
      <c r="R6" s="74" t="s">
        <v>46</v>
      </c>
    </row>
    <row r="7" spans="1:18" x14ac:dyDescent="0.2">
      <c r="A7" s="75"/>
      <c r="B7" s="75"/>
      <c r="C7" s="76"/>
      <c r="D7" s="77"/>
      <c r="E7" s="78"/>
      <c r="F7" s="77"/>
      <c r="G7" s="75"/>
      <c r="H7" s="75"/>
      <c r="I7" s="77"/>
      <c r="J7" s="79"/>
      <c r="K7" s="81"/>
      <c r="L7" s="82"/>
      <c r="M7" s="80"/>
      <c r="N7" s="80"/>
      <c r="O7" s="83"/>
      <c r="P7" s="80"/>
      <c r="Q7" s="81"/>
      <c r="R7" s="80"/>
    </row>
    <row r="9" spans="1:18" x14ac:dyDescent="0.2">
      <c r="I9" s="6"/>
      <c r="J9" s="2"/>
    </row>
  </sheetData>
  <sheetProtection password="D3C7" sheet="1" objects="1" scenarios="1"/>
  <mergeCells count="5">
    <mergeCell ref="A5:J5"/>
    <mergeCell ref="A1:R1"/>
    <mergeCell ref="K5:Q5"/>
    <mergeCell ref="A3:R3"/>
    <mergeCell ref="A4:R4"/>
  </mergeCells>
  <dataValidations count="1">
    <dataValidation type="list" allowBlank="1" showInputMessage="1" showErrorMessage="1" sqref="Q7" xr:uid="{4C48950A-931C-4781-8C3C-B9045F2A2318}">
      <formula1>"SI,"</formula1>
    </dataValidation>
  </dataValidations>
  <pageMargins left="0.75" right="0.75" top="1" bottom="1" header="0.5" footer="0.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83909-3947-439E-A26F-14C0BAEBE00F}">
  <dimension ref="A1:AL102"/>
  <sheetViews>
    <sheetView showGridLines="0" tabSelected="1" zoomScaleNormal="100" workbookViewId="0">
      <selection sqref="A1:AI1"/>
    </sheetView>
  </sheetViews>
  <sheetFormatPr defaultRowHeight="15" x14ac:dyDescent="0.2"/>
  <cols>
    <col min="1" max="1" width="5.7109375" style="104" bestFit="1" customWidth="1"/>
    <col min="2" max="2" width="6.28515625" style="104" bestFit="1" customWidth="1"/>
    <col min="3" max="3" width="10.7109375" style="114" bestFit="1" customWidth="1"/>
    <col min="4" max="4" width="18.140625" style="115" customWidth="1"/>
    <col min="5" max="5" width="10.7109375" style="114" bestFit="1" customWidth="1"/>
    <col min="6" max="6" width="15.7109375" style="115" customWidth="1"/>
    <col min="7" max="8" width="12.140625" style="116" customWidth="1"/>
    <col min="9" max="9" width="8" style="113" customWidth="1"/>
    <col min="10" max="10" width="12.140625" style="116" customWidth="1"/>
    <col min="11" max="11" width="14.85546875" style="104" customWidth="1"/>
    <col min="12" max="12" width="5.7109375" style="104" bestFit="1" customWidth="1"/>
    <col min="13" max="13" width="8.28515625" style="104" bestFit="1" customWidth="1"/>
    <col min="14" max="14" width="10.7109375" style="114" bestFit="1" customWidth="1"/>
    <col min="15" max="15" width="25.5703125" style="115" customWidth="1"/>
    <col min="16" max="16" width="16.7109375" style="114" customWidth="1"/>
    <col min="17" max="17" width="19.28515625" style="114" customWidth="1"/>
    <col min="18" max="18" width="17.140625" style="104" customWidth="1"/>
    <col min="19" max="19" width="17.140625" style="115" customWidth="1"/>
    <col min="20" max="23" width="0" style="104" hidden="1" customWidth="1"/>
    <col min="24" max="24" width="5.7109375" style="104" hidden="1" customWidth="1"/>
    <col min="25" max="25" width="8.28515625" style="104" hidden="1" customWidth="1"/>
    <col min="26" max="26" width="3.28515625" style="104" hidden="1" customWidth="1"/>
    <col min="27" max="27" width="13.7109375" style="104" customWidth="1"/>
    <col min="28" max="28" width="8.28515625" style="104" bestFit="1" customWidth="1"/>
    <col min="29" max="29" width="12.7109375" style="114" customWidth="1"/>
    <col min="30" max="30" width="14" style="114" customWidth="1"/>
    <col min="31" max="31" width="15.7109375" style="114" customWidth="1"/>
    <col min="32" max="32" width="15.7109375" style="112" customWidth="1"/>
    <col min="33" max="33" width="14.7109375" style="112" customWidth="1"/>
    <col min="34" max="34" width="16.140625" style="116" customWidth="1"/>
    <col min="35" max="35" width="15.42578125" style="104" customWidth="1"/>
    <col min="36" max="37" width="9.140625" style="104" customWidth="1"/>
    <col min="38" max="38" width="19" style="104" customWidth="1"/>
    <col min="39" max="16384" width="9.140625" style="104"/>
  </cols>
  <sheetData>
    <row r="1" spans="1:38" s="87" customFormat="1" ht="23.1" customHeight="1" x14ac:dyDescent="0.2">
      <c r="A1" s="244" t="s">
        <v>118</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6"/>
    </row>
    <row r="2" spans="1:38" s="94" customFormat="1" ht="15" customHeight="1" x14ac:dyDescent="0.2">
      <c r="A2" s="88"/>
      <c r="B2" s="89"/>
      <c r="C2" s="21"/>
      <c r="D2" s="90"/>
      <c r="E2" s="21"/>
      <c r="F2" s="90"/>
      <c r="G2" s="91"/>
      <c r="H2" s="91"/>
      <c r="I2" s="133"/>
      <c r="J2" s="91"/>
      <c r="K2" s="89"/>
      <c r="L2" s="89"/>
      <c r="M2" s="89"/>
      <c r="N2" s="21"/>
      <c r="O2" s="90"/>
      <c r="P2" s="21"/>
      <c r="Q2" s="21"/>
      <c r="R2" s="89"/>
      <c r="S2" s="90"/>
      <c r="T2" s="89"/>
      <c r="U2" s="89"/>
      <c r="V2" s="89"/>
      <c r="W2" s="89"/>
      <c r="X2" s="89"/>
      <c r="Y2" s="89"/>
      <c r="Z2" s="89"/>
      <c r="AA2" s="89"/>
      <c r="AB2" s="89"/>
      <c r="AC2" s="21"/>
      <c r="AD2" s="21"/>
      <c r="AE2" s="21"/>
      <c r="AF2" s="92"/>
      <c r="AG2" s="93"/>
      <c r="AH2" s="125"/>
    </row>
    <row r="3" spans="1:38" s="87" customFormat="1" ht="23.1" customHeight="1" x14ac:dyDescent="0.2">
      <c r="A3" s="232" t="s">
        <v>57</v>
      </c>
      <c r="B3" s="247"/>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8"/>
    </row>
    <row r="4" spans="1:38" s="87" customFormat="1" ht="15" customHeight="1" x14ac:dyDescent="0.2">
      <c r="A4" s="95"/>
      <c r="B4" s="96"/>
      <c r="C4" s="97"/>
      <c r="D4" s="98"/>
      <c r="E4" s="97"/>
      <c r="F4" s="98"/>
      <c r="G4" s="99"/>
      <c r="H4" s="99"/>
      <c r="I4" s="134"/>
      <c r="J4" s="99"/>
      <c r="K4" s="96"/>
      <c r="L4" s="96"/>
      <c r="M4" s="96"/>
      <c r="N4" s="97"/>
      <c r="O4" s="98"/>
      <c r="P4" s="97"/>
      <c r="Q4" s="97"/>
      <c r="R4" s="96"/>
      <c r="S4" s="98"/>
      <c r="T4" s="96"/>
      <c r="U4" s="96"/>
      <c r="V4" s="96"/>
      <c r="W4" s="96"/>
      <c r="X4" s="96"/>
      <c r="Y4" s="96"/>
      <c r="Z4" s="96"/>
      <c r="AA4" s="96"/>
      <c r="AB4" s="96"/>
      <c r="AC4" s="97"/>
      <c r="AD4" s="229"/>
      <c r="AE4" s="249"/>
      <c r="AF4" s="249"/>
      <c r="AG4" s="249"/>
      <c r="AH4" s="250"/>
      <c r="AI4" s="251"/>
    </row>
    <row r="5" spans="1:38" s="87" customFormat="1" ht="23.1" customHeight="1" x14ac:dyDescent="0.2">
      <c r="A5" s="232" t="s">
        <v>14</v>
      </c>
      <c r="B5" s="252"/>
      <c r="C5" s="253"/>
      <c r="D5" s="232" t="s">
        <v>15</v>
      </c>
      <c r="E5" s="252"/>
      <c r="F5" s="252"/>
      <c r="G5" s="252"/>
      <c r="H5" s="252"/>
      <c r="I5" s="252"/>
      <c r="J5" s="252"/>
      <c r="K5" s="253"/>
      <c r="L5" s="232" t="s">
        <v>16</v>
      </c>
      <c r="M5" s="252"/>
      <c r="N5" s="253"/>
      <c r="O5" s="232" t="s">
        <v>1</v>
      </c>
      <c r="P5" s="252"/>
      <c r="Q5" s="252"/>
      <c r="R5" s="232" t="s">
        <v>17</v>
      </c>
      <c r="S5" s="253"/>
      <c r="T5" s="232" t="s">
        <v>18</v>
      </c>
      <c r="U5" s="252"/>
      <c r="V5" s="252"/>
      <c r="W5" s="253"/>
      <c r="X5" s="232" t="s">
        <v>19</v>
      </c>
      <c r="Y5" s="252"/>
      <c r="Z5" s="252"/>
      <c r="AA5" s="100" t="s">
        <v>47</v>
      </c>
      <c r="AB5" s="232" t="s">
        <v>20</v>
      </c>
      <c r="AC5" s="253"/>
      <c r="AD5" s="232" t="s">
        <v>64</v>
      </c>
      <c r="AE5" s="256"/>
      <c r="AF5" s="256"/>
      <c r="AG5" s="256"/>
      <c r="AH5" s="256"/>
      <c r="AI5" s="251"/>
    </row>
    <row r="6" spans="1:38" ht="36" customHeight="1" x14ac:dyDescent="0.2">
      <c r="A6" s="101" t="s">
        <v>21</v>
      </c>
      <c r="B6" s="101" t="s">
        <v>22</v>
      </c>
      <c r="C6" s="52" t="s">
        <v>23</v>
      </c>
      <c r="D6" s="101" t="s">
        <v>24</v>
      </c>
      <c r="E6" s="102" t="s">
        <v>25</v>
      </c>
      <c r="F6" s="101" t="s">
        <v>26</v>
      </c>
      <c r="G6" s="135" t="s">
        <v>66</v>
      </c>
      <c r="H6" s="103" t="s">
        <v>67</v>
      </c>
      <c r="I6" s="136" t="s">
        <v>68</v>
      </c>
      <c r="J6" s="135" t="s">
        <v>69</v>
      </c>
      <c r="K6" s="101" t="s">
        <v>28</v>
      </c>
      <c r="L6" s="101" t="s">
        <v>21</v>
      </c>
      <c r="M6" s="101" t="s">
        <v>24</v>
      </c>
      <c r="N6" s="52" t="s">
        <v>29</v>
      </c>
      <c r="O6" s="101" t="s">
        <v>30</v>
      </c>
      <c r="P6" s="102" t="s">
        <v>31</v>
      </c>
      <c r="Q6" s="102" t="s">
        <v>32</v>
      </c>
      <c r="R6" s="101" t="s">
        <v>33</v>
      </c>
      <c r="S6" s="101" t="s">
        <v>26</v>
      </c>
      <c r="T6" s="101" t="s">
        <v>33</v>
      </c>
      <c r="U6" s="101" t="s">
        <v>34</v>
      </c>
      <c r="V6" s="101" t="s">
        <v>35</v>
      </c>
      <c r="W6" s="101" t="s">
        <v>36</v>
      </c>
      <c r="X6" s="101" t="s">
        <v>21</v>
      </c>
      <c r="Y6" s="101" t="s">
        <v>24</v>
      </c>
      <c r="Z6" s="101" t="s">
        <v>37</v>
      </c>
      <c r="AA6" s="101" t="s">
        <v>25</v>
      </c>
      <c r="AB6" s="101" t="s">
        <v>24</v>
      </c>
      <c r="AC6" s="52" t="s">
        <v>38</v>
      </c>
      <c r="AD6" s="122" t="s">
        <v>58</v>
      </c>
      <c r="AE6" s="122" t="s">
        <v>59</v>
      </c>
      <c r="AF6" s="122" t="s">
        <v>61</v>
      </c>
      <c r="AG6" s="123" t="s">
        <v>60</v>
      </c>
      <c r="AH6" s="126" t="s">
        <v>62</v>
      </c>
      <c r="AI6" s="124" t="s">
        <v>65</v>
      </c>
      <c r="AJ6" s="254"/>
      <c r="AK6" s="255"/>
      <c r="AL6" s="255"/>
    </row>
    <row r="7" spans="1:38" x14ac:dyDescent="0.2">
      <c r="A7" s="201">
        <v>2025</v>
      </c>
      <c r="B7" s="201">
        <v>112</v>
      </c>
      <c r="C7" s="202">
        <v>45812</v>
      </c>
      <c r="D7" s="203" t="s">
        <v>119</v>
      </c>
      <c r="E7" s="202">
        <v>45808</v>
      </c>
      <c r="F7" s="203"/>
      <c r="G7" s="204">
        <v>16.98</v>
      </c>
      <c r="H7" s="204">
        <v>3.06</v>
      </c>
      <c r="I7" s="201" t="s">
        <v>120</v>
      </c>
      <c r="J7" s="204">
        <f t="shared" ref="J7:J38" si="0">IF(I7="SI",G7-H7,G7)</f>
        <v>13.92</v>
      </c>
      <c r="K7" s="201" t="s">
        <v>121</v>
      </c>
      <c r="L7" s="201" t="s">
        <v>122</v>
      </c>
      <c r="M7" s="201" t="s">
        <v>123</v>
      </c>
      <c r="N7" s="202">
        <v>45808</v>
      </c>
      <c r="O7" s="203" t="s">
        <v>124</v>
      </c>
      <c r="P7" s="201" t="s">
        <v>125</v>
      </c>
      <c r="Q7" s="201" t="s">
        <v>125</v>
      </c>
      <c r="R7" s="201" t="s">
        <v>126</v>
      </c>
      <c r="S7" s="203" t="s">
        <v>127</v>
      </c>
      <c r="T7" s="201" t="s">
        <v>128</v>
      </c>
      <c r="U7" s="201">
        <v>10402</v>
      </c>
      <c r="V7" s="201">
        <v>10402</v>
      </c>
      <c r="W7" s="201">
        <v>3</v>
      </c>
      <c r="X7" s="201">
        <v>2024</v>
      </c>
      <c r="Y7" s="201">
        <v>289</v>
      </c>
      <c r="Z7" s="201">
        <v>0</v>
      </c>
      <c r="AA7" s="202" t="s">
        <v>129</v>
      </c>
      <c r="AB7" s="201" t="s">
        <v>130</v>
      </c>
      <c r="AC7" s="202">
        <v>45835</v>
      </c>
      <c r="AD7" s="205">
        <v>45838</v>
      </c>
      <c r="AE7" s="205">
        <v>45839</v>
      </c>
      <c r="AF7" s="206">
        <f t="shared" ref="AF7:AF38" si="1">AE7-AD7</f>
        <v>1</v>
      </c>
      <c r="AG7" s="207">
        <f t="shared" ref="AG7:AG38" si="2">IF(AI7="SI",0,J7)</f>
        <v>13.92</v>
      </c>
      <c r="AH7" s="208">
        <f t="shared" ref="AH7:AH38" si="3">AG7*AF7</f>
        <v>13.92</v>
      </c>
      <c r="AI7" s="209" t="s">
        <v>131</v>
      </c>
    </row>
    <row r="8" spans="1:38" x14ac:dyDescent="0.2">
      <c r="A8" s="201">
        <v>2025</v>
      </c>
      <c r="B8" s="201">
        <v>115</v>
      </c>
      <c r="C8" s="202">
        <v>45819</v>
      </c>
      <c r="D8" s="203" t="s">
        <v>132</v>
      </c>
      <c r="E8" s="202">
        <v>45808</v>
      </c>
      <c r="F8" s="203" t="s">
        <v>133</v>
      </c>
      <c r="G8" s="204">
        <v>4152.99</v>
      </c>
      <c r="H8" s="204">
        <v>748.9</v>
      </c>
      <c r="I8" s="201" t="s">
        <v>120</v>
      </c>
      <c r="J8" s="204">
        <f t="shared" si="0"/>
        <v>3404.0899999999997</v>
      </c>
      <c r="K8" s="201" t="s">
        <v>129</v>
      </c>
      <c r="L8" s="201" t="s">
        <v>122</v>
      </c>
      <c r="M8" s="201" t="s">
        <v>134</v>
      </c>
      <c r="N8" s="202">
        <v>45812</v>
      </c>
      <c r="O8" s="203" t="s">
        <v>135</v>
      </c>
      <c r="P8" s="201" t="s">
        <v>136</v>
      </c>
      <c r="Q8" s="201"/>
      <c r="R8" s="201" t="s">
        <v>137</v>
      </c>
      <c r="S8" s="203" t="s">
        <v>138</v>
      </c>
      <c r="T8" s="201" t="s">
        <v>139</v>
      </c>
      <c r="U8" s="201">
        <v>10103</v>
      </c>
      <c r="V8" s="201">
        <v>10103</v>
      </c>
      <c r="W8" s="201">
        <v>3</v>
      </c>
      <c r="X8" s="201">
        <v>2025</v>
      </c>
      <c r="Y8" s="201">
        <v>298</v>
      </c>
      <c r="Z8" s="201">
        <v>0</v>
      </c>
      <c r="AA8" s="202" t="s">
        <v>129</v>
      </c>
      <c r="AB8" s="201" t="s">
        <v>140</v>
      </c>
      <c r="AC8" s="202">
        <v>45835</v>
      </c>
      <c r="AD8" s="205">
        <v>45842</v>
      </c>
      <c r="AE8" s="205">
        <v>45839</v>
      </c>
      <c r="AF8" s="209">
        <f t="shared" si="1"/>
        <v>-3</v>
      </c>
      <c r="AG8" s="207">
        <f t="shared" si="2"/>
        <v>3404.0899999999997</v>
      </c>
      <c r="AH8" s="208">
        <f t="shared" si="3"/>
        <v>-10212.269999999999</v>
      </c>
      <c r="AI8" s="209" t="s">
        <v>131</v>
      </c>
    </row>
    <row r="9" spans="1:38" x14ac:dyDescent="0.2">
      <c r="A9" s="201">
        <v>2025</v>
      </c>
      <c r="B9" s="201">
        <v>116</v>
      </c>
      <c r="C9" s="202">
        <v>45821</v>
      </c>
      <c r="D9" s="203" t="s">
        <v>141</v>
      </c>
      <c r="E9" s="202">
        <v>45819</v>
      </c>
      <c r="F9" s="203" t="s">
        <v>142</v>
      </c>
      <c r="G9" s="204">
        <v>110.1</v>
      </c>
      <c r="H9" s="204">
        <v>0</v>
      </c>
      <c r="I9" s="201" t="s">
        <v>120</v>
      </c>
      <c r="J9" s="204">
        <f t="shared" si="0"/>
        <v>110.1</v>
      </c>
      <c r="K9" s="201" t="s">
        <v>129</v>
      </c>
      <c r="L9" s="201" t="s">
        <v>122</v>
      </c>
      <c r="M9" s="201" t="s">
        <v>143</v>
      </c>
      <c r="N9" s="202">
        <v>45820</v>
      </c>
      <c r="O9" s="203" t="s">
        <v>144</v>
      </c>
      <c r="P9" s="201" t="s">
        <v>145</v>
      </c>
      <c r="Q9" s="201" t="s">
        <v>145</v>
      </c>
      <c r="R9" s="201" t="s">
        <v>137</v>
      </c>
      <c r="S9" s="203" t="s">
        <v>138</v>
      </c>
      <c r="T9" s="201" t="s">
        <v>146</v>
      </c>
      <c r="U9" s="201">
        <v>10204</v>
      </c>
      <c r="V9" s="201">
        <v>10204</v>
      </c>
      <c r="W9" s="201">
        <v>1</v>
      </c>
      <c r="X9" s="201">
        <v>2025</v>
      </c>
      <c r="Y9" s="201">
        <v>68</v>
      </c>
      <c r="Z9" s="201">
        <v>0</v>
      </c>
      <c r="AA9" s="202" t="s">
        <v>129</v>
      </c>
      <c r="AB9" s="201" t="s">
        <v>147</v>
      </c>
      <c r="AC9" s="202">
        <v>45835</v>
      </c>
      <c r="AD9" s="205">
        <v>45850</v>
      </c>
      <c r="AE9" s="205">
        <v>45839</v>
      </c>
      <c r="AF9" s="209">
        <f t="shared" si="1"/>
        <v>-11</v>
      </c>
      <c r="AG9" s="207">
        <f t="shared" si="2"/>
        <v>110.1</v>
      </c>
      <c r="AH9" s="208">
        <f t="shared" si="3"/>
        <v>-1211.0999999999999</v>
      </c>
      <c r="AI9" s="209" t="s">
        <v>131</v>
      </c>
    </row>
    <row r="10" spans="1:38" x14ac:dyDescent="0.2">
      <c r="A10" s="201">
        <v>2025</v>
      </c>
      <c r="B10" s="201">
        <v>116</v>
      </c>
      <c r="C10" s="202">
        <v>45821</v>
      </c>
      <c r="D10" s="203" t="s">
        <v>141</v>
      </c>
      <c r="E10" s="202">
        <v>45819</v>
      </c>
      <c r="F10" s="203" t="s">
        <v>142</v>
      </c>
      <c r="G10" s="204">
        <v>3625.89</v>
      </c>
      <c r="H10" s="204">
        <v>0</v>
      </c>
      <c r="I10" s="201" t="s">
        <v>120</v>
      </c>
      <c r="J10" s="204">
        <f t="shared" si="0"/>
        <v>3625.89</v>
      </c>
      <c r="K10" s="201" t="s">
        <v>129</v>
      </c>
      <c r="L10" s="201" t="s">
        <v>122</v>
      </c>
      <c r="M10" s="201" t="s">
        <v>143</v>
      </c>
      <c r="N10" s="202">
        <v>45820</v>
      </c>
      <c r="O10" s="203" t="s">
        <v>144</v>
      </c>
      <c r="P10" s="201" t="s">
        <v>145</v>
      </c>
      <c r="Q10" s="201" t="s">
        <v>145</v>
      </c>
      <c r="R10" s="201" t="s">
        <v>137</v>
      </c>
      <c r="S10" s="203" t="s">
        <v>138</v>
      </c>
      <c r="T10" s="201" t="s">
        <v>148</v>
      </c>
      <c r="U10" s="201">
        <v>30203</v>
      </c>
      <c r="V10" s="201">
        <v>30203</v>
      </c>
      <c r="W10" s="201">
        <v>1</v>
      </c>
      <c r="X10" s="201">
        <v>2025</v>
      </c>
      <c r="Y10" s="201">
        <v>69</v>
      </c>
      <c r="Z10" s="201">
        <v>0</v>
      </c>
      <c r="AA10" s="202" t="s">
        <v>129</v>
      </c>
      <c r="AB10" s="201" t="s">
        <v>149</v>
      </c>
      <c r="AC10" s="202">
        <v>45835</v>
      </c>
      <c r="AD10" s="205">
        <v>45850</v>
      </c>
      <c r="AE10" s="205">
        <v>45839</v>
      </c>
      <c r="AF10" s="209">
        <f t="shared" si="1"/>
        <v>-11</v>
      </c>
      <c r="AG10" s="207">
        <f t="shared" si="2"/>
        <v>3625.89</v>
      </c>
      <c r="AH10" s="208">
        <f t="shared" si="3"/>
        <v>-39884.79</v>
      </c>
      <c r="AI10" s="209" t="s">
        <v>131</v>
      </c>
    </row>
    <row r="11" spans="1:38" x14ac:dyDescent="0.2">
      <c r="A11" s="201">
        <v>2025</v>
      </c>
      <c r="B11" s="201">
        <v>117</v>
      </c>
      <c r="C11" s="202">
        <v>45821</v>
      </c>
      <c r="D11" s="203" t="s">
        <v>150</v>
      </c>
      <c r="E11" s="202">
        <v>45808</v>
      </c>
      <c r="F11" s="203" t="s">
        <v>151</v>
      </c>
      <c r="G11" s="204">
        <v>2501.4499999999998</v>
      </c>
      <c r="H11" s="204">
        <v>59</v>
      </c>
      <c r="I11" s="201" t="s">
        <v>120</v>
      </c>
      <c r="J11" s="204">
        <f t="shared" si="0"/>
        <v>2442.4499999999998</v>
      </c>
      <c r="K11" s="201" t="s">
        <v>152</v>
      </c>
      <c r="L11" s="201" t="s">
        <v>122</v>
      </c>
      <c r="M11" s="201" t="s">
        <v>153</v>
      </c>
      <c r="N11" s="202">
        <v>45820</v>
      </c>
      <c r="O11" s="203" t="s">
        <v>154</v>
      </c>
      <c r="P11" s="201" t="s">
        <v>155</v>
      </c>
      <c r="Q11" s="201" t="s">
        <v>155</v>
      </c>
      <c r="R11" s="201" t="s">
        <v>137</v>
      </c>
      <c r="S11" s="203" t="s">
        <v>138</v>
      </c>
      <c r="T11" s="201" t="s">
        <v>156</v>
      </c>
      <c r="U11" s="201">
        <v>10202</v>
      </c>
      <c r="V11" s="201">
        <v>10202</v>
      </c>
      <c r="W11" s="201">
        <v>36</v>
      </c>
      <c r="X11" s="201">
        <v>2025</v>
      </c>
      <c r="Y11" s="201">
        <v>83</v>
      </c>
      <c r="Z11" s="201">
        <v>0</v>
      </c>
      <c r="AA11" s="202" t="s">
        <v>129</v>
      </c>
      <c r="AB11" s="201" t="s">
        <v>157</v>
      </c>
      <c r="AC11" s="202">
        <v>45835</v>
      </c>
      <c r="AD11" s="205">
        <v>45850</v>
      </c>
      <c r="AE11" s="205">
        <v>45839</v>
      </c>
      <c r="AF11" s="209">
        <f t="shared" si="1"/>
        <v>-11</v>
      </c>
      <c r="AG11" s="207">
        <f t="shared" si="2"/>
        <v>2442.4499999999998</v>
      </c>
      <c r="AH11" s="208">
        <f t="shared" si="3"/>
        <v>-26866.949999999997</v>
      </c>
      <c r="AI11" s="209" t="s">
        <v>131</v>
      </c>
    </row>
    <row r="12" spans="1:38" x14ac:dyDescent="0.2">
      <c r="A12" s="201">
        <v>2025</v>
      </c>
      <c r="B12" s="201">
        <v>118</v>
      </c>
      <c r="C12" s="202">
        <v>45821</v>
      </c>
      <c r="D12" s="203" t="s">
        <v>158</v>
      </c>
      <c r="E12" s="202">
        <v>45819</v>
      </c>
      <c r="F12" s="203" t="s">
        <v>133</v>
      </c>
      <c r="G12" s="204">
        <v>3368.92</v>
      </c>
      <c r="H12" s="204">
        <v>306.27</v>
      </c>
      <c r="I12" s="201" t="s">
        <v>120</v>
      </c>
      <c r="J12" s="204">
        <f t="shared" si="0"/>
        <v>3062.65</v>
      </c>
      <c r="K12" s="201" t="s">
        <v>129</v>
      </c>
      <c r="L12" s="201" t="s">
        <v>122</v>
      </c>
      <c r="M12" s="201" t="s">
        <v>159</v>
      </c>
      <c r="N12" s="202">
        <v>45820</v>
      </c>
      <c r="O12" s="203" t="s">
        <v>160</v>
      </c>
      <c r="P12" s="201" t="s">
        <v>161</v>
      </c>
      <c r="Q12" s="201"/>
      <c r="R12" s="201" t="s">
        <v>137</v>
      </c>
      <c r="S12" s="203" t="s">
        <v>138</v>
      </c>
      <c r="T12" s="201" t="s">
        <v>162</v>
      </c>
      <c r="U12" s="201">
        <v>10203</v>
      </c>
      <c r="V12" s="201">
        <v>10203</v>
      </c>
      <c r="W12" s="201">
        <v>7</v>
      </c>
      <c r="X12" s="201">
        <v>2025</v>
      </c>
      <c r="Y12" s="201">
        <v>89</v>
      </c>
      <c r="Z12" s="201">
        <v>0</v>
      </c>
      <c r="AA12" s="202" t="s">
        <v>129</v>
      </c>
      <c r="AB12" s="201" t="s">
        <v>163</v>
      </c>
      <c r="AC12" s="202">
        <v>45835</v>
      </c>
      <c r="AD12" s="205">
        <v>45850</v>
      </c>
      <c r="AE12" s="205">
        <v>45839</v>
      </c>
      <c r="AF12" s="209">
        <f t="shared" si="1"/>
        <v>-11</v>
      </c>
      <c r="AG12" s="207">
        <f t="shared" si="2"/>
        <v>3062.65</v>
      </c>
      <c r="AH12" s="208">
        <f t="shared" si="3"/>
        <v>-33689.15</v>
      </c>
      <c r="AI12" s="209" t="s">
        <v>131</v>
      </c>
    </row>
    <row r="13" spans="1:38" x14ac:dyDescent="0.2">
      <c r="A13" s="201">
        <v>2025</v>
      </c>
      <c r="B13" s="201">
        <v>119</v>
      </c>
      <c r="C13" s="202">
        <v>45821</v>
      </c>
      <c r="D13" s="203" t="s">
        <v>164</v>
      </c>
      <c r="E13" s="202">
        <v>45819</v>
      </c>
      <c r="F13" s="203" t="s">
        <v>133</v>
      </c>
      <c r="G13" s="204">
        <v>137.66</v>
      </c>
      <c r="H13" s="204">
        <v>24.82</v>
      </c>
      <c r="I13" s="201" t="s">
        <v>120</v>
      </c>
      <c r="J13" s="204">
        <f t="shared" si="0"/>
        <v>112.84</v>
      </c>
      <c r="K13" s="201" t="s">
        <v>129</v>
      </c>
      <c r="L13" s="201" t="s">
        <v>122</v>
      </c>
      <c r="M13" s="201" t="s">
        <v>165</v>
      </c>
      <c r="N13" s="202">
        <v>45821</v>
      </c>
      <c r="O13" s="203" t="s">
        <v>160</v>
      </c>
      <c r="P13" s="201" t="s">
        <v>161</v>
      </c>
      <c r="Q13" s="201"/>
      <c r="R13" s="201" t="s">
        <v>137</v>
      </c>
      <c r="S13" s="203" t="s">
        <v>138</v>
      </c>
      <c r="T13" s="201" t="s">
        <v>162</v>
      </c>
      <c r="U13" s="201">
        <v>10203</v>
      </c>
      <c r="V13" s="201">
        <v>10203</v>
      </c>
      <c r="W13" s="201">
        <v>7</v>
      </c>
      <c r="X13" s="201">
        <v>2025</v>
      </c>
      <c r="Y13" s="201">
        <v>89</v>
      </c>
      <c r="Z13" s="201">
        <v>0</v>
      </c>
      <c r="AA13" s="202" t="s">
        <v>129</v>
      </c>
      <c r="AB13" s="201" t="s">
        <v>163</v>
      </c>
      <c r="AC13" s="202">
        <v>45835</v>
      </c>
      <c r="AD13" s="205">
        <v>45851</v>
      </c>
      <c r="AE13" s="205">
        <v>45839</v>
      </c>
      <c r="AF13" s="209">
        <f t="shared" si="1"/>
        <v>-12</v>
      </c>
      <c r="AG13" s="207">
        <f t="shared" si="2"/>
        <v>112.84</v>
      </c>
      <c r="AH13" s="208">
        <f t="shared" si="3"/>
        <v>-1354.08</v>
      </c>
      <c r="AI13" s="209" t="s">
        <v>131</v>
      </c>
    </row>
    <row r="14" spans="1:38" x14ac:dyDescent="0.2">
      <c r="A14" s="201">
        <v>2025</v>
      </c>
      <c r="B14" s="201">
        <v>120</v>
      </c>
      <c r="C14" s="202">
        <v>45833</v>
      </c>
      <c r="D14" s="203" t="s">
        <v>166</v>
      </c>
      <c r="E14" s="202">
        <v>45825</v>
      </c>
      <c r="F14" s="203" t="s">
        <v>167</v>
      </c>
      <c r="G14" s="204">
        <v>399.7</v>
      </c>
      <c r="H14" s="204">
        <v>72.08</v>
      </c>
      <c r="I14" s="201" t="s">
        <v>120</v>
      </c>
      <c r="J14" s="204">
        <f t="shared" si="0"/>
        <v>327.62</v>
      </c>
      <c r="K14" s="201" t="s">
        <v>168</v>
      </c>
      <c r="L14" s="201" t="s">
        <v>122</v>
      </c>
      <c r="M14" s="201" t="s">
        <v>169</v>
      </c>
      <c r="N14" s="202">
        <v>45826</v>
      </c>
      <c r="O14" s="203" t="s">
        <v>170</v>
      </c>
      <c r="P14" s="201" t="s">
        <v>171</v>
      </c>
      <c r="Q14" s="201"/>
      <c r="R14" s="201" t="s">
        <v>137</v>
      </c>
      <c r="S14" s="203" t="s">
        <v>138</v>
      </c>
      <c r="T14" s="201" t="s">
        <v>156</v>
      </c>
      <c r="U14" s="201">
        <v>10202</v>
      </c>
      <c r="V14" s="201">
        <v>10202</v>
      </c>
      <c r="W14" s="201">
        <v>20</v>
      </c>
      <c r="X14" s="201">
        <v>2025</v>
      </c>
      <c r="Y14" s="201">
        <v>279</v>
      </c>
      <c r="Z14" s="201">
        <v>0</v>
      </c>
      <c r="AA14" s="202" t="s">
        <v>129</v>
      </c>
      <c r="AB14" s="201" t="s">
        <v>172</v>
      </c>
      <c r="AC14" s="202">
        <v>45835</v>
      </c>
      <c r="AD14" s="205">
        <v>45856</v>
      </c>
      <c r="AE14" s="205">
        <v>45839</v>
      </c>
      <c r="AF14" s="209">
        <f t="shared" si="1"/>
        <v>-17</v>
      </c>
      <c r="AG14" s="207">
        <f t="shared" si="2"/>
        <v>327.62</v>
      </c>
      <c r="AH14" s="208">
        <f t="shared" si="3"/>
        <v>-5569.54</v>
      </c>
      <c r="AI14" s="209" t="s">
        <v>131</v>
      </c>
    </row>
    <row r="15" spans="1:38" x14ac:dyDescent="0.2">
      <c r="A15" s="201">
        <v>2025</v>
      </c>
      <c r="B15" s="201">
        <v>121</v>
      </c>
      <c r="C15" s="202">
        <v>45833</v>
      </c>
      <c r="D15" s="203" t="s">
        <v>173</v>
      </c>
      <c r="E15" s="202">
        <v>45825</v>
      </c>
      <c r="F15" s="203" t="s">
        <v>174</v>
      </c>
      <c r="G15" s="204">
        <v>639.91</v>
      </c>
      <c r="H15" s="204">
        <v>115.39</v>
      </c>
      <c r="I15" s="201" t="s">
        <v>120</v>
      </c>
      <c r="J15" s="204">
        <f t="shared" si="0"/>
        <v>524.52</v>
      </c>
      <c r="K15" s="201" t="s">
        <v>168</v>
      </c>
      <c r="L15" s="201" t="s">
        <v>122</v>
      </c>
      <c r="M15" s="201" t="s">
        <v>175</v>
      </c>
      <c r="N15" s="202">
        <v>45826</v>
      </c>
      <c r="O15" s="203" t="s">
        <v>170</v>
      </c>
      <c r="P15" s="201" t="s">
        <v>171</v>
      </c>
      <c r="Q15" s="201"/>
      <c r="R15" s="201" t="s">
        <v>137</v>
      </c>
      <c r="S15" s="203" t="s">
        <v>138</v>
      </c>
      <c r="T15" s="201" t="s">
        <v>156</v>
      </c>
      <c r="U15" s="201">
        <v>10202</v>
      </c>
      <c r="V15" s="201">
        <v>10202</v>
      </c>
      <c r="W15" s="201">
        <v>29</v>
      </c>
      <c r="X15" s="201">
        <v>2025</v>
      </c>
      <c r="Y15" s="201">
        <v>281</v>
      </c>
      <c r="Z15" s="201">
        <v>0</v>
      </c>
      <c r="AA15" s="202" t="s">
        <v>129</v>
      </c>
      <c r="AB15" s="201" t="s">
        <v>176</v>
      </c>
      <c r="AC15" s="202">
        <v>45835</v>
      </c>
      <c r="AD15" s="205">
        <v>45856</v>
      </c>
      <c r="AE15" s="205">
        <v>45839</v>
      </c>
      <c r="AF15" s="209">
        <f t="shared" si="1"/>
        <v>-17</v>
      </c>
      <c r="AG15" s="207">
        <f t="shared" si="2"/>
        <v>524.52</v>
      </c>
      <c r="AH15" s="208">
        <f t="shared" si="3"/>
        <v>-8916.84</v>
      </c>
      <c r="AI15" s="209" t="s">
        <v>131</v>
      </c>
    </row>
    <row r="16" spans="1:38" x14ac:dyDescent="0.2">
      <c r="A16" s="201">
        <v>2025</v>
      </c>
      <c r="B16" s="201">
        <v>122</v>
      </c>
      <c r="C16" s="202">
        <v>45833</v>
      </c>
      <c r="D16" s="203" t="s">
        <v>177</v>
      </c>
      <c r="E16" s="202">
        <v>45827</v>
      </c>
      <c r="F16" s="203" t="s">
        <v>178</v>
      </c>
      <c r="G16" s="204">
        <v>314</v>
      </c>
      <c r="H16" s="204">
        <v>0</v>
      </c>
      <c r="I16" s="201" t="s">
        <v>131</v>
      </c>
      <c r="J16" s="204">
        <f t="shared" si="0"/>
        <v>314</v>
      </c>
      <c r="K16" s="201" t="s">
        <v>179</v>
      </c>
      <c r="L16" s="201" t="s">
        <v>122</v>
      </c>
      <c r="M16" s="201" t="s">
        <v>180</v>
      </c>
      <c r="N16" s="202">
        <v>45832</v>
      </c>
      <c r="O16" s="203" t="s">
        <v>181</v>
      </c>
      <c r="P16" s="201" t="s">
        <v>182</v>
      </c>
      <c r="Q16" s="201"/>
      <c r="R16" s="201" t="s">
        <v>137</v>
      </c>
      <c r="S16" s="203" t="s">
        <v>138</v>
      </c>
      <c r="T16" s="201" t="s">
        <v>156</v>
      </c>
      <c r="U16" s="201">
        <v>10202</v>
      </c>
      <c r="V16" s="201">
        <v>10202</v>
      </c>
      <c r="W16" s="201">
        <v>2</v>
      </c>
      <c r="X16" s="201">
        <v>2025</v>
      </c>
      <c r="Y16" s="201">
        <v>131</v>
      </c>
      <c r="Z16" s="201">
        <v>0</v>
      </c>
      <c r="AA16" s="202" t="s">
        <v>129</v>
      </c>
      <c r="AB16" s="201" t="s">
        <v>183</v>
      </c>
      <c r="AC16" s="202">
        <v>45835</v>
      </c>
      <c r="AD16" s="205">
        <v>45862</v>
      </c>
      <c r="AE16" s="205">
        <v>45839</v>
      </c>
      <c r="AF16" s="209">
        <f t="shared" si="1"/>
        <v>-23</v>
      </c>
      <c r="AG16" s="207">
        <f t="shared" si="2"/>
        <v>314</v>
      </c>
      <c r="AH16" s="208">
        <f t="shared" si="3"/>
        <v>-7222</v>
      </c>
      <c r="AI16" s="209" t="s">
        <v>131</v>
      </c>
    </row>
    <row r="17" spans="1:35" x14ac:dyDescent="0.2">
      <c r="A17" s="201">
        <v>2025</v>
      </c>
      <c r="B17" s="201">
        <v>123</v>
      </c>
      <c r="C17" s="202">
        <v>45833</v>
      </c>
      <c r="D17" s="203" t="s">
        <v>184</v>
      </c>
      <c r="E17" s="202">
        <v>45817</v>
      </c>
      <c r="F17" s="203" t="s">
        <v>185</v>
      </c>
      <c r="G17" s="204">
        <v>3086.6</v>
      </c>
      <c r="H17" s="204">
        <v>556.6</v>
      </c>
      <c r="I17" s="201" t="s">
        <v>120</v>
      </c>
      <c r="J17" s="204">
        <f t="shared" si="0"/>
        <v>2530</v>
      </c>
      <c r="K17" s="201" t="s">
        <v>186</v>
      </c>
      <c r="L17" s="201" t="s">
        <v>122</v>
      </c>
      <c r="M17" s="201" t="s">
        <v>187</v>
      </c>
      <c r="N17" s="202">
        <v>45825</v>
      </c>
      <c r="O17" s="203" t="s">
        <v>188</v>
      </c>
      <c r="P17" s="201" t="s">
        <v>189</v>
      </c>
      <c r="Q17" s="201" t="s">
        <v>189</v>
      </c>
      <c r="R17" s="201" t="s">
        <v>137</v>
      </c>
      <c r="S17" s="203" t="s">
        <v>138</v>
      </c>
      <c r="T17" s="201" t="s">
        <v>156</v>
      </c>
      <c r="U17" s="201">
        <v>10202</v>
      </c>
      <c r="V17" s="201">
        <v>10202</v>
      </c>
      <c r="W17" s="201">
        <v>27</v>
      </c>
      <c r="X17" s="201">
        <v>2025</v>
      </c>
      <c r="Y17" s="201">
        <v>271</v>
      </c>
      <c r="Z17" s="201">
        <v>0</v>
      </c>
      <c r="AA17" s="202" t="s">
        <v>129</v>
      </c>
      <c r="AB17" s="201" t="s">
        <v>190</v>
      </c>
      <c r="AC17" s="202">
        <v>45835</v>
      </c>
      <c r="AD17" s="205">
        <v>45855</v>
      </c>
      <c r="AE17" s="205">
        <v>45839</v>
      </c>
      <c r="AF17" s="209">
        <f t="shared" si="1"/>
        <v>-16</v>
      </c>
      <c r="AG17" s="207">
        <f t="shared" si="2"/>
        <v>2530</v>
      </c>
      <c r="AH17" s="208">
        <f t="shared" si="3"/>
        <v>-40480</v>
      </c>
      <c r="AI17" s="209" t="s">
        <v>131</v>
      </c>
    </row>
    <row r="18" spans="1:35" x14ac:dyDescent="0.2">
      <c r="A18" s="201">
        <v>2025</v>
      </c>
      <c r="B18" s="201">
        <v>124</v>
      </c>
      <c r="C18" s="202">
        <v>45833</v>
      </c>
      <c r="D18" s="203" t="s">
        <v>191</v>
      </c>
      <c r="E18" s="202">
        <v>45821</v>
      </c>
      <c r="F18" s="203" t="s">
        <v>192</v>
      </c>
      <c r="G18" s="204">
        <v>35.229999999999997</v>
      </c>
      <c r="H18" s="204">
        <v>6.35</v>
      </c>
      <c r="I18" s="201" t="s">
        <v>120</v>
      </c>
      <c r="J18" s="204">
        <f t="shared" si="0"/>
        <v>28.879999999999995</v>
      </c>
      <c r="K18" s="201" t="s">
        <v>193</v>
      </c>
      <c r="L18" s="201" t="s">
        <v>122</v>
      </c>
      <c r="M18" s="201" t="s">
        <v>194</v>
      </c>
      <c r="N18" s="202">
        <v>45822</v>
      </c>
      <c r="O18" s="203" t="s">
        <v>195</v>
      </c>
      <c r="P18" s="201" t="s">
        <v>196</v>
      </c>
      <c r="Q18" s="201" t="s">
        <v>197</v>
      </c>
      <c r="R18" s="201" t="s">
        <v>126</v>
      </c>
      <c r="S18" s="203" t="s">
        <v>127</v>
      </c>
      <c r="T18" s="201" t="s">
        <v>128</v>
      </c>
      <c r="U18" s="201">
        <v>10402</v>
      </c>
      <c r="V18" s="201">
        <v>10402</v>
      </c>
      <c r="W18" s="201">
        <v>35</v>
      </c>
      <c r="X18" s="201">
        <v>2024</v>
      </c>
      <c r="Y18" s="201">
        <v>249</v>
      </c>
      <c r="Z18" s="201">
        <v>0</v>
      </c>
      <c r="AA18" s="202" t="s">
        <v>129</v>
      </c>
      <c r="AB18" s="201" t="s">
        <v>198</v>
      </c>
      <c r="AC18" s="202">
        <v>45835</v>
      </c>
      <c r="AD18" s="205">
        <v>45852</v>
      </c>
      <c r="AE18" s="205">
        <v>45839</v>
      </c>
      <c r="AF18" s="209">
        <f t="shared" si="1"/>
        <v>-13</v>
      </c>
      <c r="AG18" s="207">
        <f t="shared" si="2"/>
        <v>28.879999999999995</v>
      </c>
      <c r="AH18" s="208">
        <f t="shared" si="3"/>
        <v>-375.43999999999994</v>
      </c>
      <c r="AI18" s="209" t="s">
        <v>131</v>
      </c>
    </row>
    <row r="19" spans="1:35" x14ac:dyDescent="0.2">
      <c r="A19" s="201">
        <v>2025</v>
      </c>
      <c r="B19" s="201">
        <v>125</v>
      </c>
      <c r="C19" s="202">
        <v>45833</v>
      </c>
      <c r="D19" s="203" t="s">
        <v>199</v>
      </c>
      <c r="E19" s="202">
        <v>45825</v>
      </c>
      <c r="F19" s="203" t="s">
        <v>200</v>
      </c>
      <c r="G19" s="204">
        <v>1793.4</v>
      </c>
      <c r="H19" s="204">
        <v>323.39999999999998</v>
      </c>
      <c r="I19" s="201" t="s">
        <v>120</v>
      </c>
      <c r="J19" s="204">
        <f t="shared" si="0"/>
        <v>1470</v>
      </c>
      <c r="K19" s="201" t="s">
        <v>201</v>
      </c>
      <c r="L19" s="201" t="s">
        <v>122</v>
      </c>
      <c r="M19" s="201" t="s">
        <v>202</v>
      </c>
      <c r="N19" s="202">
        <v>45825</v>
      </c>
      <c r="O19" s="203" t="s">
        <v>203</v>
      </c>
      <c r="P19" s="201" t="s">
        <v>204</v>
      </c>
      <c r="Q19" s="201" t="s">
        <v>204</v>
      </c>
      <c r="R19" s="201" t="s">
        <v>126</v>
      </c>
      <c r="S19" s="203" t="s">
        <v>127</v>
      </c>
      <c r="T19" s="201" t="s">
        <v>128</v>
      </c>
      <c r="U19" s="201">
        <v>10402</v>
      </c>
      <c r="V19" s="201">
        <v>10402</v>
      </c>
      <c r="W19" s="201">
        <v>3</v>
      </c>
      <c r="X19" s="201">
        <v>2025</v>
      </c>
      <c r="Y19" s="201">
        <v>116</v>
      </c>
      <c r="Z19" s="201">
        <v>0</v>
      </c>
      <c r="AA19" s="202" t="s">
        <v>129</v>
      </c>
      <c r="AB19" s="201" t="s">
        <v>205</v>
      </c>
      <c r="AC19" s="202">
        <v>45835</v>
      </c>
      <c r="AD19" s="205">
        <v>45855</v>
      </c>
      <c r="AE19" s="205">
        <v>45839</v>
      </c>
      <c r="AF19" s="209">
        <f t="shared" si="1"/>
        <v>-16</v>
      </c>
      <c r="AG19" s="207">
        <f t="shared" si="2"/>
        <v>1470</v>
      </c>
      <c r="AH19" s="208">
        <f t="shared" si="3"/>
        <v>-23520</v>
      </c>
      <c r="AI19" s="209" t="s">
        <v>131</v>
      </c>
    </row>
    <row r="20" spans="1:35" x14ac:dyDescent="0.2">
      <c r="A20" s="201">
        <v>2025</v>
      </c>
      <c r="B20" s="201">
        <v>126</v>
      </c>
      <c r="C20" s="202">
        <v>45833</v>
      </c>
      <c r="D20" s="203" t="s">
        <v>206</v>
      </c>
      <c r="E20" s="202">
        <v>45825</v>
      </c>
      <c r="F20" s="203" t="s">
        <v>207</v>
      </c>
      <c r="G20" s="204">
        <v>2782.82</v>
      </c>
      <c r="H20" s="204">
        <v>501.82</v>
      </c>
      <c r="I20" s="201" t="s">
        <v>120</v>
      </c>
      <c r="J20" s="204">
        <f t="shared" si="0"/>
        <v>2281</v>
      </c>
      <c r="K20" s="201" t="s">
        <v>208</v>
      </c>
      <c r="L20" s="201" t="s">
        <v>122</v>
      </c>
      <c r="M20" s="201" t="s">
        <v>209</v>
      </c>
      <c r="N20" s="202">
        <v>45825</v>
      </c>
      <c r="O20" s="203" t="s">
        <v>203</v>
      </c>
      <c r="P20" s="201" t="s">
        <v>204</v>
      </c>
      <c r="Q20" s="201" t="s">
        <v>204</v>
      </c>
      <c r="R20" s="201" t="s">
        <v>126</v>
      </c>
      <c r="S20" s="203" t="s">
        <v>127</v>
      </c>
      <c r="T20" s="201" t="s">
        <v>210</v>
      </c>
      <c r="U20" s="201">
        <v>20401</v>
      </c>
      <c r="V20" s="201">
        <v>20401</v>
      </c>
      <c r="W20" s="201">
        <v>5001</v>
      </c>
      <c r="X20" s="201">
        <v>2024</v>
      </c>
      <c r="Y20" s="201">
        <v>183</v>
      </c>
      <c r="Z20" s="201">
        <v>0</v>
      </c>
      <c r="AA20" s="202" t="s">
        <v>129</v>
      </c>
      <c r="AB20" s="201" t="s">
        <v>211</v>
      </c>
      <c r="AC20" s="202">
        <v>45835</v>
      </c>
      <c r="AD20" s="205">
        <v>45855</v>
      </c>
      <c r="AE20" s="205">
        <v>45839</v>
      </c>
      <c r="AF20" s="209">
        <f t="shared" si="1"/>
        <v>-16</v>
      </c>
      <c r="AG20" s="207">
        <f t="shared" si="2"/>
        <v>2281</v>
      </c>
      <c r="AH20" s="208">
        <f t="shared" si="3"/>
        <v>-36496</v>
      </c>
      <c r="AI20" s="209" t="s">
        <v>131</v>
      </c>
    </row>
    <row r="21" spans="1:35" x14ac:dyDescent="0.2">
      <c r="A21" s="201">
        <v>2025</v>
      </c>
      <c r="B21" s="201">
        <v>127</v>
      </c>
      <c r="C21" s="202">
        <v>45835</v>
      </c>
      <c r="D21" s="203" t="s">
        <v>212</v>
      </c>
      <c r="E21" s="202">
        <v>45828</v>
      </c>
      <c r="F21" s="203" t="s">
        <v>213</v>
      </c>
      <c r="G21" s="204">
        <v>109.09</v>
      </c>
      <c r="H21" s="204">
        <v>19.670000000000002</v>
      </c>
      <c r="I21" s="201" t="s">
        <v>120</v>
      </c>
      <c r="J21" s="204">
        <f t="shared" si="0"/>
        <v>89.42</v>
      </c>
      <c r="K21" s="201" t="s">
        <v>214</v>
      </c>
      <c r="L21" s="201" t="s">
        <v>122</v>
      </c>
      <c r="M21" s="201" t="s">
        <v>215</v>
      </c>
      <c r="N21" s="202">
        <v>45834</v>
      </c>
      <c r="O21" s="203" t="s">
        <v>216</v>
      </c>
      <c r="P21" s="201" t="s">
        <v>217</v>
      </c>
      <c r="Q21" s="201" t="s">
        <v>217</v>
      </c>
      <c r="R21" s="201" t="s">
        <v>137</v>
      </c>
      <c r="S21" s="203" t="s">
        <v>138</v>
      </c>
      <c r="T21" s="201" t="s">
        <v>156</v>
      </c>
      <c r="U21" s="201">
        <v>10202</v>
      </c>
      <c r="V21" s="201">
        <v>10202</v>
      </c>
      <c r="W21" s="201">
        <v>1</v>
      </c>
      <c r="X21" s="201">
        <v>2025</v>
      </c>
      <c r="Y21" s="201">
        <v>142</v>
      </c>
      <c r="Z21" s="201">
        <v>0</v>
      </c>
      <c r="AA21" s="202" t="s">
        <v>129</v>
      </c>
      <c r="AB21" s="201" t="s">
        <v>218</v>
      </c>
      <c r="AC21" s="202">
        <v>45840</v>
      </c>
      <c r="AD21" s="205">
        <v>45864</v>
      </c>
      <c r="AE21" s="205">
        <v>45848</v>
      </c>
      <c r="AF21" s="209">
        <f t="shared" si="1"/>
        <v>-16</v>
      </c>
      <c r="AG21" s="207">
        <f t="shared" si="2"/>
        <v>89.42</v>
      </c>
      <c r="AH21" s="208">
        <f t="shared" si="3"/>
        <v>-1430.72</v>
      </c>
      <c r="AI21" s="209" t="s">
        <v>131</v>
      </c>
    </row>
    <row r="22" spans="1:35" x14ac:dyDescent="0.2">
      <c r="A22" s="201">
        <v>2025</v>
      </c>
      <c r="B22" s="201">
        <v>128</v>
      </c>
      <c r="C22" s="202">
        <v>45840</v>
      </c>
      <c r="D22" s="203" t="s">
        <v>219</v>
      </c>
      <c r="E22" s="202">
        <v>45838</v>
      </c>
      <c r="F22" s="203" t="s">
        <v>220</v>
      </c>
      <c r="G22" s="204">
        <v>4653.38</v>
      </c>
      <c r="H22" s="204">
        <v>839.13</v>
      </c>
      <c r="I22" s="201" t="s">
        <v>120</v>
      </c>
      <c r="J22" s="204">
        <f t="shared" si="0"/>
        <v>3814.25</v>
      </c>
      <c r="K22" s="201" t="s">
        <v>129</v>
      </c>
      <c r="L22" s="201" t="s">
        <v>122</v>
      </c>
      <c r="M22" s="201" t="s">
        <v>221</v>
      </c>
      <c r="N22" s="202">
        <v>45839</v>
      </c>
      <c r="O22" s="203" t="s">
        <v>222</v>
      </c>
      <c r="P22" s="201" t="s">
        <v>223</v>
      </c>
      <c r="Q22" s="201" t="s">
        <v>223</v>
      </c>
      <c r="R22" s="201" t="s">
        <v>126</v>
      </c>
      <c r="S22" s="203" t="s">
        <v>127</v>
      </c>
      <c r="T22" s="201" t="s">
        <v>210</v>
      </c>
      <c r="U22" s="201">
        <v>20401</v>
      </c>
      <c r="V22" s="201">
        <v>20401</v>
      </c>
      <c r="W22" s="201">
        <v>8</v>
      </c>
      <c r="X22" s="201">
        <v>2024</v>
      </c>
      <c r="Y22" s="201">
        <v>148</v>
      </c>
      <c r="Z22" s="201">
        <v>0</v>
      </c>
      <c r="AA22" s="202" t="s">
        <v>129</v>
      </c>
      <c r="AB22" s="201" t="s">
        <v>224</v>
      </c>
      <c r="AC22" s="202">
        <v>45847</v>
      </c>
      <c r="AD22" s="205">
        <v>45869</v>
      </c>
      <c r="AE22" s="205">
        <v>45848</v>
      </c>
      <c r="AF22" s="209">
        <f t="shared" si="1"/>
        <v>-21</v>
      </c>
      <c r="AG22" s="207">
        <f t="shared" si="2"/>
        <v>3814.25</v>
      </c>
      <c r="AH22" s="208">
        <f t="shared" si="3"/>
        <v>-80099.25</v>
      </c>
      <c r="AI22" s="209" t="s">
        <v>131</v>
      </c>
    </row>
    <row r="23" spans="1:35" x14ac:dyDescent="0.2">
      <c r="A23" s="201">
        <v>2025</v>
      </c>
      <c r="B23" s="201">
        <v>129</v>
      </c>
      <c r="C23" s="202">
        <v>45840</v>
      </c>
      <c r="D23" s="203" t="s">
        <v>225</v>
      </c>
      <c r="E23" s="202">
        <v>45838</v>
      </c>
      <c r="F23" s="203" t="s">
        <v>226</v>
      </c>
      <c r="G23" s="204">
        <v>17535.05</v>
      </c>
      <c r="H23" s="204">
        <v>0</v>
      </c>
      <c r="I23" s="201" t="s">
        <v>120</v>
      </c>
      <c r="J23" s="204">
        <f t="shared" si="0"/>
        <v>17535.05</v>
      </c>
      <c r="K23" s="201" t="s">
        <v>129</v>
      </c>
      <c r="L23" s="201" t="s">
        <v>122</v>
      </c>
      <c r="M23" s="201" t="s">
        <v>227</v>
      </c>
      <c r="N23" s="202">
        <v>45839</v>
      </c>
      <c r="O23" s="203" t="s">
        <v>222</v>
      </c>
      <c r="P23" s="201" t="s">
        <v>223</v>
      </c>
      <c r="Q23" s="201" t="s">
        <v>223</v>
      </c>
      <c r="R23" s="201" t="s">
        <v>126</v>
      </c>
      <c r="S23" s="203" t="s">
        <v>127</v>
      </c>
      <c r="T23" s="201" t="s">
        <v>210</v>
      </c>
      <c r="U23" s="201">
        <v>20401</v>
      </c>
      <c r="V23" s="201">
        <v>20401</v>
      </c>
      <c r="W23" s="201">
        <v>8</v>
      </c>
      <c r="X23" s="201">
        <v>2025</v>
      </c>
      <c r="Y23" s="201">
        <v>55</v>
      </c>
      <c r="Z23" s="201">
        <v>0</v>
      </c>
      <c r="AA23" s="202" t="s">
        <v>129</v>
      </c>
      <c r="AB23" s="201" t="s">
        <v>228</v>
      </c>
      <c r="AC23" s="202">
        <v>45847</v>
      </c>
      <c r="AD23" s="205">
        <v>45869</v>
      </c>
      <c r="AE23" s="205">
        <v>45848</v>
      </c>
      <c r="AF23" s="209">
        <f t="shared" si="1"/>
        <v>-21</v>
      </c>
      <c r="AG23" s="207">
        <f t="shared" si="2"/>
        <v>17535.05</v>
      </c>
      <c r="AH23" s="208">
        <f t="shared" si="3"/>
        <v>-368236.05</v>
      </c>
      <c r="AI23" s="209" t="s">
        <v>131</v>
      </c>
    </row>
    <row r="24" spans="1:35" x14ac:dyDescent="0.2">
      <c r="A24" s="201">
        <v>2025</v>
      </c>
      <c r="B24" s="201">
        <v>129</v>
      </c>
      <c r="C24" s="202">
        <v>45840</v>
      </c>
      <c r="D24" s="203" t="s">
        <v>225</v>
      </c>
      <c r="E24" s="202">
        <v>45838</v>
      </c>
      <c r="F24" s="203" t="s">
        <v>226</v>
      </c>
      <c r="G24" s="204">
        <v>19542.810000000001</v>
      </c>
      <c r="H24" s="204">
        <v>6686.17</v>
      </c>
      <c r="I24" s="201" t="s">
        <v>120</v>
      </c>
      <c r="J24" s="204">
        <f t="shared" si="0"/>
        <v>12856.640000000001</v>
      </c>
      <c r="K24" s="201" t="s">
        <v>129</v>
      </c>
      <c r="L24" s="201" t="s">
        <v>122</v>
      </c>
      <c r="M24" s="201" t="s">
        <v>227</v>
      </c>
      <c r="N24" s="202">
        <v>45839</v>
      </c>
      <c r="O24" s="203" t="s">
        <v>222</v>
      </c>
      <c r="P24" s="201" t="s">
        <v>223</v>
      </c>
      <c r="Q24" s="201" t="s">
        <v>223</v>
      </c>
      <c r="R24" s="201" t="s">
        <v>126</v>
      </c>
      <c r="S24" s="203" t="s">
        <v>127</v>
      </c>
      <c r="T24" s="201" t="s">
        <v>210</v>
      </c>
      <c r="U24" s="201">
        <v>20401</v>
      </c>
      <c r="V24" s="201">
        <v>20401</v>
      </c>
      <c r="W24" s="201">
        <v>8</v>
      </c>
      <c r="X24" s="201">
        <v>2025</v>
      </c>
      <c r="Y24" s="201">
        <v>55</v>
      </c>
      <c r="Z24" s="201">
        <v>0</v>
      </c>
      <c r="AA24" s="202" t="s">
        <v>129</v>
      </c>
      <c r="AB24" s="201" t="s">
        <v>229</v>
      </c>
      <c r="AC24" s="202">
        <v>45847</v>
      </c>
      <c r="AD24" s="205">
        <v>45869</v>
      </c>
      <c r="AE24" s="205">
        <v>45848</v>
      </c>
      <c r="AF24" s="209">
        <f t="shared" si="1"/>
        <v>-21</v>
      </c>
      <c r="AG24" s="207">
        <f t="shared" si="2"/>
        <v>12856.640000000001</v>
      </c>
      <c r="AH24" s="208">
        <f t="shared" si="3"/>
        <v>-269989.44</v>
      </c>
      <c r="AI24" s="209" t="s">
        <v>131</v>
      </c>
    </row>
    <row r="25" spans="1:35" x14ac:dyDescent="0.2">
      <c r="A25" s="201">
        <v>2025</v>
      </c>
      <c r="B25" s="201">
        <v>130</v>
      </c>
      <c r="C25" s="202">
        <v>45840</v>
      </c>
      <c r="D25" s="203" t="s">
        <v>230</v>
      </c>
      <c r="E25" s="202">
        <v>45838</v>
      </c>
      <c r="F25" s="203" t="s">
        <v>231</v>
      </c>
      <c r="G25" s="204">
        <v>780.8</v>
      </c>
      <c r="H25" s="204">
        <v>140.80000000000001</v>
      </c>
      <c r="I25" s="201" t="s">
        <v>120</v>
      </c>
      <c r="J25" s="204">
        <f t="shared" si="0"/>
        <v>640</v>
      </c>
      <c r="K25" s="201" t="s">
        <v>232</v>
      </c>
      <c r="L25" s="201" t="s">
        <v>122</v>
      </c>
      <c r="M25" s="201" t="s">
        <v>233</v>
      </c>
      <c r="N25" s="202">
        <v>45839</v>
      </c>
      <c r="O25" s="203" t="s">
        <v>234</v>
      </c>
      <c r="P25" s="201" t="s">
        <v>235</v>
      </c>
      <c r="Q25" s="201" t="s">
        <v>235</v>
      </c>
      <c r="R25" s="201" t="s">
        <v>137</v>
      </c>
      <c r="S25" s="203" t="s">
        <v>138</v>
      </c>
      <c r="T25" s="201" t="s">
        <v>156</v>
      </c>
      <c r="U25" s="201">
        <v>10202</v>
      </c>
      <c r="V25" s="201">
        <v>10202</v>
      </c>
      <c r="W25" s="201">
        <v>28</v>
      </c>
      <c r="X25" s="201">
        <v>2024</v>
      </c>
      <c r="Y25" s="201">
        <v>285</v>
      </c>
      <c r="Z25" s="201">
        <v>0</v>
      </c>
      <c r="AA25" s="202" t="s">
        <v>129</v>
      </c>
      <c r="AB25" s="201" t="s">
        <v>236</v>
      </c>
      <c r="AC25" s="202">
        <v>45842</v>
      </c>
      <c r="AD25" s="205">
        <v>45869</v>
      </c>
      <c r="AE25" s="205">
        <v>45848</v>
      </c>
      <c r="AF25" s="209">
        <f t="shared" si="1"/>
        <v>-21</v>
      </c>
      <c r="AG25" s="207">
        <f t="shared" si="2"/>
        <v>640</v>
      </c>
      <c r="AH25" s="208">
        <f t="shared" si="3"/>
        <v>-13440</v>
      </c>
      <c r="AI25" s="209" t="s">
        <v>131</v>
      </c>
    </row>
    <row r="26" spans="1:35" x14ac:dyDescent="0.2">
      <c r="A26" s="201">
        <v>2025</v>
      </c>
      <c r="B26" s="201">
        <v>131</v>
      </c>
      <c r="C26" s="202">
        <v>45840</v>
      </c>
      <c r="D26" s="203" t="s">
        <v>237</v>
      </c>
      <c r="E26" s="202">
        <v>45838</v>
      </c>
      <c r="F26" s="203" t="s">
        <v>238</v>
      </c>
      <c r="G26" s="204">
        <v>1112.6400000000001</v>
      </c>
      <c r="H26" s="204">
        <v>200.64</v>
      </c>
      <c r="I26" s="201" t="s">
        <v>120</v>
      </c>
      <c r="J26" s="204">
        <f t="shared" si="0"/>
        <v>912.00000000000011</v>
      </c>
      <c r="K26" s="201" t="s">
        <v>239</v>
      </c>
      <c r="L26" s="201" t="s">
        <v>122</v>
      </c>
      <c r="M26" s="201" t="s">
        <v>240</v>
      </c>
      <c r="N26" s="202">
        <v>45840</v>
      </c>
      <c r="O26" s="203" t="s">
        <v>234</v>
      </c>
      <c r="P26" s="201" t="s">
        <v>235</v>
      </c>
      <c r="Q26" s="201" t="s">
        <v>235</v>
      </c>
      <c r="R26" s="201" t="s">
        <v>137</v>
      </c>
      <c r="S26" s="203" t="s">
        <v>138</v>
      </c>
      <c r="T26" s="201" t="s">
        <v>156</v>
      </c>
      <c r="U26" s="201">
        <v>10202</v>
      </c>
      <c r="V26" s="201">
        <v>10202</v>
      </c>
      <c r="W26" s="201">
        <v>28</v>
      </c>
      <c r="X26" s="201">
        <v>2025</v>
      </c>
      <c r="Y26" s="201">
        <v>145</v>
      </c>
      <c r="Z26" s="201">
        <v>0</v>
      </c>
      <c r="AA26" s="202" t="s">
        <v>129</v>
      </c>
      <c r="AB26" s="201" t="s">
        <v>241</v>
      </c>
      <c r="AC26" s="202">
        <v>45842</v>
      </c>
      <c r="AD26" s="205">
        <v>45870</v>
      </c>
      <c r="AE26" s="205">
        <v>45848</v>
      </c>
      <c r="AF26" s="209">
        <f t="shared" si="1"/>
        <v>-22</v>
      </c>
      <c r="AG26" s="207">
        <f t="shared" si="2"/>
        <v>912.00000000000011</v>
      </c>
      <c r="AH26" s="208">
        <f t="shared" si="3"/>
        <v>-20064.000000000004</v>
      </c>
      <c r="AI26" s="209" t="s">
        <v>131</v>
      </c>
    </row>
    <row r="27" spans="1:35" x14ac:dyDescent="0.2">
      <c r="A27" s="201">
        <v>2025</v>
      </c>
      <c r="B27" s="201">
        <v>132</v>
      </c>
      <c r="C27" s="202">
        <v>45840</v>
      </c>
      <c r="D27" s="203" t="s">
        <v>242</v>
      </c>
      <c r="E27" s="202">
        <v>45838</v>
      </c>
      <c r="F27" s="203" t="s">
        <v>243</v>
      </c>
      <c r="G27" s="204">
        <v>91.5</v>
      </c>
      <c r="H27" s="204">
        <v>16.5</v>
      </c>
      <c r="I27" s="201" t="s">
        <v>120</v>
      </c>
      <c r="J27" s="204">
        <f t="shared" si="0"/>
        <v>75</v>
      </c>
      <c r="K27" s="201" t="s">
        <v>244</v>
      </c>
      <c r="L27" s="201" t="s">
        <v>122</v>
      </c>
      <c r="M27" s="201" t="s">
        <v>245</v>
      </c>
      <c r="N27" s="202">
        <v>45838</v>
      </c>
      <c r="O27" s="203" t="s">
        <v>246</v>
      </c>
      <c r="P27" s="201" t="s">
        <v>247</v>
      </c>
      <c r="Q27" s="201" t="s">
        <v>248</v>
      </c>
      <c r="R27" s="201" t="s">
        <v>137</v>
      </c>
      <c r="S27" s="203" t="s">
        <v>138</v>
      </c>
      <c r="T27" s="201" t="s">
        <v>156</v>
      </c>
      <c r="U27" s="201">
        <v>10202</v>
      </c>
      <c r="V27" s="201">
        <v>10202</v>
      </c>
      <c r="W27" s="201">
        <v>2</v>
      </c>
      <c r="X27" s="201">
        <v>2025</v>
      </c>
      <c r="Y27" s="201">
        <v>288</v>
      </c>
      <c r="Z27" s="201">
        <v>0</v>
      </c>
      <c r="AA27" s="202" t="s">
        <v>129</v>
      </c>
      <c r="AB27" s="201" t="s">
        <v>249</v>
      </c>
      <c r="AC27" s="202">
        <v>45842</v>
      </c>
      <c r="AD27" s="205">
        <v>45868</v>
      </c>
      <c r="AE27" s="205">
        <v>45848</v>
      </c>
      <c r="AF27" s="209">
        <f t="shared" si="1"/>
        <v>-20</v>
      </c>
      <c r="AG27" s="207">
        <f t="shared" si="2"/>
        <v>75</v>
      </c>
      <c r="AH27" s="208">
        <f t="shared" si="3"/>
        <v>-1500</v>
      </c>
      <c r="AI27" s="209" t="s">
        <v>131</v>
      </c>
    </row>
    <row r="28" spans="1:35" x14ac:dyDescent="0.2">
      <c r="A28" s="201">
        <v>2025</v>
      </c>
      <c r="B28" s="201">
        <v>133</v>
      </c>
      <c r="C28" s="202">
        <v>45840</v>
      </c>
      <c r="D28" s="203" t="s">
        <v>250</v>
      </c>
      <c r="E28" s="202">
        <v>45834</v>
      </c>
      <c r="F28" s="203" t="s">
        <v>251</v>
      </c>
      <c r="G28" s="204">
        <v>177.55</v>
      </c>
      <c r="H28" s="204">
        <v>32.020000000000003</v>
      </c>
      <c r="I28" s="201" t="s">
        <v>120</v>
      </c>
      <c r="J28" s="204">
        <f t="shared" si="0"/>
        <v>145.53</v>
      </c>
      <c r="K28" s="201" t="s">
        <v>252</v>
      </c>
      <c r="L28" s="201" t="s">
        <v>122</v>
      </c>
      <c r="M28" s="201" t="s">
        <v>253</v>
      </c>
      <c r="N28" s="202">
        <v>45835</v>
      </c>
      <c r="O28" s="203" t="s">
        <v>254</v>
      </c>
      <c r="P28" s="201" t="s">
        <v>255</v>
      </c>
      <c r="Q28" s="201" t="s">
        <v>255</v>
      </c>
      <c r="R28" s="201" t="s">
        <v>137</v>
      </c>
      <c r="S28" s="203" t="s">
        <v>138</v>
      </c>
      <c r="T28" s="201" t="s">
        <v>156</v>
      </c>
      <c r="U28" s="201">
        <v>10202</v>
      </c>
      <c r="V28" s="201">
        <v>10202</v>
      </c>
      <c r="W28" s="201">
        <v>30</v>
      </c>
      <c r="X28" s="201">
        <v>2025</v>
      </c>
      <c r="Y28" s="201">
        <v>138</v>
      </c>
      <c r="Z28" s="201">
        <v>0</v>
      </c>
      <c r="AA28" s="202" t="s">
        <v>129</v>
      </c>
      <c r="AB28" s="201" t="s">
        <v>256</v>
      </c>
      <c r="AC28" s="202">
        <v>45842</v>
      </c>
      <c r="AD28" s="205">
        <v>45865</v>
      </c>
      <c r="AE28" s="205">
        <v>45848</v>
      </c>
      <c r="AF28" s="209">
        <f t="shared" si="1"/>
        <v>-17</v>
      </c>
      <c r="AG28" s="207">
        <f t="shared" si="2"/>
        <v>145.53</v>
      </c>
      <c r="AH28" s="208">
        <f t="shared" si="3"/>
        <v>-2474.0100000000002</v>
      </c>
      <c r="AI28" s="209" t="s">
        <v>131</v>
      </c>
    </row>
    <row r="29" spans="1:35" x14ac:dyDescent="0.2">
      <c r="A29" s="201">
        <v>2025</v>
      </c>
      <c r="B29" s="201">
        <v>134</v>
      </c>
      <c r="C29" s="202">
        <v>45840</v>
      </c>
      <c r="D29" s="203" t="s">
        <v>257</v>
      </c>
      <c r="E29" s="202">
        <v>45838</v>
      </c>
      <c r="F29" s="203" t="s">
        <v>243</v>
      </c>
      <c r="G29" s="204">
        <v>524.6</v>
      </c>
      <c r="H29" s="204">
        <v>94.6</v>
      </c>
      <c r="I29" s="201" t="s">
        <v>120</v>
      </c>
      <c r="J29" s="204">
        <f t="shared" si="0"/>
        <v>430</v>
      </c>
      <c r="K29" s="201" t="s">
        <v>258</v>
      </c>
      <c r="L29" s="201" t="s">
        <v>122</v>
      </c>
      <c r="M29" s="201" t="s">
        <v>259</v>
      </c>
      <c r="N29" s="202">
        <v>45840</v>
      </c>
      <c r="O29" s="203" t="s">
        <v>260</v>
      </c>
      <c r="P29" s="201" t="s">
        <v>261</v>
      </c>
      <c r="Q29" s="201" t="s">
        <v>262</v>
      </c>
      <c r="R29" s="201" t="s">
        <v>137</v>
      </c>
      <c r="S29" s="203" t="s">
        <v>138</v>
      </c>
      <c r="T29" s="201" t="s">
        <v>156</v>
      </c>
      <c r="U29" s="201">
        <v>10202</v>
      </c>
      <c r="V29" s="201">
        <v>10202</v>
      </c>
      <c r="W29" s="201">
        <v>10</v>
      </c>
      <c r="X29" s="201">
        <v>2025</v>
      </c>
      <c r="Y29" s="201">
        <v>66</v>
      </c>
      <c r="Z29" s="201">
        <v>0</v>
      </c>
      <c r="AA29" s="202" t="s">
        <v>129</v>
      </c>
      <c r="AB29" s="201" t="s">
        <v>263</v>
      </c>
      <c r="AC29" s="202">
        <v>45842</v>
      </c>
      <c r="AD29" s="205">
        <v>45870</v>
      </c>
      <c r="AE29" s="205">
        <v>45848</v>
      </c>
      <c r="AF29" s="209">
        <f t="shared" si="1"/>
        <v>-22</v>
      </c>
      <c r="AG29" s="207">
        <f t="shared" si="2"/>
        <v>430</v>
      </c>
      <c r="AH29" s="208">
        <f t="shared" si="3"/>
        <v>-9460</v>
      </c>
      <c r="AI29" s="209" t="s">
        <v>131</v>
      </c>
    </row>
    <row r="30" spans="1:35" x14ac:dyDescent="0.2">
      <c r="A30" s="201">
        <v>2025</v>
      </c>
      <c r="B30" s="201">
        <v>135</v>
      </c>
      <c r="C30" s="202">
        <v>45842</v>
      </c>
      <c r="D30" s="203" t="s">
        <v>264</v>
      </c>
      <c r="E30" s="202">
        <v>45841</v>
      </c>
      <c r="F30" s="203"/>
      <c r="G30" s="204">
        <v>8692.5</v>
      </c>
      <c r="H30" s="204">
        <v>1567.5</v>
      </c>
      <c r="I30" s="201" t="s">
        <v>120</v>
      </c>
      <c r="J30" s="204">
        <f t="shared" si="0"/>
        <v>7125</v>
      </c>
      <c r="K30" s="201" t="s">
        <v>265</v>
      </c>
      <c r="L30" s="201" t="s">
        <v>122</v>
      </c>
      <c r="M30" s="201" t="s">
        <v>266</v>
      </c>
      <c r="N30" s="202">
        <v>45841</v>
      </c>
      <c r="O30" s="203" t="s">
        <v>267</v>
      </c>
      <c r="P30" s="201" t="s">
        <v>268</v>
      </c>
      <c r="Q30" s="201" t="s">
        <v>268</v>
      </c>
      <c r="R30" s="201" t="s">
        <v>126</v>
      </c>
      <c r="S30" s="203" t="s">
        <v>127</v>
      </c>
      <c r="T30" s="201" t="s">
        <v>128</v>
      </c>
      <c r="U30" s="201">
        <v>10402</v>
      </c>
      <c r="V30" s="201">
        <v>10402</v>
      </c>
      <c r="W30" s="201">
        <v>35</v>
      </c>
      <c r="X30" s="201">
        <v>2025</v>
      </c>
      <c r="Y30" s="201">
        <v>377</v>
      </c>
      <c r="Z30" s="201">
        <v>0</v>
      </c>
      <c r="AA30" s="202" t="s">
        <v>129</v>
      </c>
      <c r="AB30" s="201" t="s">
        <v>269</v>
      </c>
      <c r="AC30" s="202">
        <v>45847</v>
      </c>
      <c r="AD30" s="205">
        <v>45871</v>
      </c>
      <c r="AE30" s="205">
        <v>45848</v>
      </c>
      <c r="AF30" s="209">
        <f t="shared" si="1"/>
        <v>-23</v>
      </c>
      <c r="AG30" s="207">
        <f t="shared" si="2"/>
        <v>7125</v>
      </c>
      <c r="AH30" s="208">
        <f t="shared" si="3"/>
        <v>-163875</v>
      </c>
      <c r="AI30" s="209" t="s">
        <v>131</v>
      </c>
    </row>
    <row r="31" spans="1:35" x14ac:dyDescent="0.2">
      <c r="A31" s="201">
        <v>2025</v>
      </c>
      <c r="B31" s="201">
        <v>136</v>
      </c>
      <c r="C31" s="202">
        <v>45842</v>
      </c>
      <c r="D31" s="203" t="s">
        <v>270</v>
      </c>
      <c r="E31" s="202">
        <v>45840</v>
      </c>
      <c r="F31" s="203" t="s">
        <v>271</v>
      </c>
      <c r="G31" s="204">
        <v>13988.52</v>
      </c>
      <c r="H31" s="204">
        <v>2522.52</v>
      </c>
      <c r="I31" s="201" t="s">
        <v>120</v>
      </c>
      <c r="J31" s="204">
        <f t="shared" si="0"/>
        <v>11466</v>
      </c>
      <c r="K31" s="201" t="s">
        <v>272</v>
      </c>
      <c r="L31" s="201" t="s">
        <v>122</v>
      </c>
      <c r="M31" s="201" t="s">
        <v>273</v>
      </c>
      <c r="N31" s="202">
        <v>45841</v>
      </c>
      <c r="O31" s="203" t="s">
        <v>274</v>
      </c>
      <c r="P31" s="201" t="s">
        <v>275</v>
      </c>
      <c r="Q31" s="201"/>
      <c r="R31" s="201" t="s">
        <v>126</v>
      </c>
      <c r="S31" s="203" t="s">
        <v>127</v>
      </c>
      <c r="T31" s="201" t="s">
        <v>210</v>
      </c>
      <c r="U31" s="201">
        <v>20401</v>
      </c>
      <c r="V31" s="201">
        <v>20401</v>
      </c>
      <c r="W31" s="201">
        <v>50</v>
      </c>
      <c r="X31" s="201">
        <v>2025</v>
      </c>
      <c r="Y31" s="201">
        <v>54</v>
      </c>
      <c r="Z31" s="201">
        <v>0</v>
      </c>
      <c r="AA31" s="202" t="s">
        <v>129</v>
      </c>
      <c r="AB31" s="201" t="s">
        <v>276</v>
      </c>
      <c r="AC31" s="202">
        <v>45847</v>
      </c>
      <c r="AD31" s="205">
        <v>45871</v>
      </c>
      <c r="AE31" s="205">
        <v>45848</v>
      </c>
      <c r="AF31" s="209">
        <f t="shared" si="1"/>
        <v>-23</v>
      </c>
      <c r="AG31" s="207">
        <f t="shared" si="2"/>
        <v>11466</v>
      </c>
      <c r="AH31" s="208">
        <f t="shared" si="3"/>
        <v>-263718</v>
      </c>
      <c r="AI31" s="209" t="s">
        <v>131</v>
      </c>
    </row>
    <row r="32" spans="1:35" x14ac:dyDescent="0.2">
      <c r="A32" s="201">
        <v>2025</v>
      </c>
      <c r="B32" s="201">
        <v>137</v>
      </c>
      <c r="C32" s="202">
        <v>45842</v>
      </c>
      <c r="D32" s="203" t="s">
        <v>277</v>
      </c>
      <c r="E32" s="202">
        <v>45840</v>
      </c>
      <c r="F32" s="203" t="s">
        <v>271</v>
      </c>
      <c r="G32" s="204">
        <v>4819</v>
      </c>
      <c r="H32" s="204">
        <v>869</v>
      </c>
      <c r="I32" s="201" t="s">
        <v>120</v>
      </c>
      <c r="J32" s="204">
        <f t="shared" si="0"/>
        <v>3950</v>
      </c>
      <c r="K32" s="201" t="s">
        <v>278</v>
      </c>
      <c r="L32" s="201" t="s">
        <v>122</v>
      </c>
      <c r="M32" s="201" t="s">
        <v>279</v>
      </c>
      <c r="N32" s="202">
        <v>45840</v>
      </c>
      <c r="O32" s="203" t="s">
        <v>274</v>
      </c>
      <c r="P32" s="201" t="s">
        <v>275</v>
      </c>
      <c r="Q32" s="201"/>
      <c r="R32" s="201" t="s">
        <v>126</v>
      </c>
      <c r="S32" s="203" t="s">
        <v>127</v>
      </c>
      <c r="T32" s="201" t="s">
        <v>210</v>
      </c>
      <c r="U32" s="201">
        <v>20401</v>
      </c>
      <c r="V32" s="201">
        <v>20401</v>
      </c>
      <c r="W32" s="201">
        <v>50</v>
      </c>
      <c r="X32" s="201">
        <v>2025</v>
      </c>
      <c r="Y32" s="201">
        <v>57</v>
      </c>
      <c r="Z32" s="201">
        <v>0</v>
      </c>
      <c r="AA32" s="202" t="s">
        <v>129</v>
      </c>
      <c r="AB32" s="201" t="s">
        <v>280</v>
      </c>
      <c r="AC32" s="202">
        <v>45847</v>
      </c>
      <c r="AD32" s="205">
        <v>45870</v>
      </c>
      <c r="AE32" s="205">
        <v>45848</v>
      </c>
      <c r="AF32" s="209">
        <f t="shared" si="1"/>
        <v>-22</v>
      </c>
      <c r="AG32" s="207">
        <f t="shared" si="2"/>
        <v>3950</v>
      </c>
      <c r="AH32" s="208">
        <f t="shared" si="3"/>
        <v>-86900</v>
      </c>
      <c r="AI32" s="209" t="s">
        <v>131</v>
      </c>
    </row>
    <row r="33" spans="1:35" x14ac:dyDescent="0.2">
      <c r="A33" s="201">
        <v>2025</v>
      </c>
      <c r="B33" s="201">
        <v>138</v>
      </c>
      <c r="C33" s="202">
        <v>45842</v>
      </c>
      <c r="D33" s="203" t="s">
        <v>281</v>
      </c>
      <c r="E33" s="202">
        <v>45838</v>
      </c>
      <c r="F33" s="203" t="s">
        <v>213</v>
      </c>
      <c r="G33" s="204">
        <v>1210.1099999999999</v>
      </c>
      <c r="H33" s="204">
        <v>218.22</v>
      </c>
      <c r="I33" s="201" t="s">
        <v>120</v>
      </c>
      <c r="J33" s="204">
        <f t="shared" si="0"/>
        <v>991.88999999999987</v>
      </c>
      <c r="K33" s="201" t="s">
        <v>214</v>
      </c>
      <c r="L33" s="201" t="s">
        <v>122</v>
      </c>
      <c r="M33" s="201" t="s">
        <v>282</v>
      </c>
      <c r="N33" s="202">
        <v>45841</v>
      </c>
      <c r="O33" s="203" t="s">
        <v>216</v>
      </c>
      <c r="P33" s="201" t="s">
        <v>217</v>
      </c>
      <c r="Q33" s="201" t="s">
        <v>217</v>
      </c>
      <c r="R33" s="201" t="s">
        <v>137</v>
      </c>
      <c r="S33" s="203" t="s">
        <v>138</v>
      </c>
      <c r="T33" s="201" t="s">
        <v>156</v>
      </c>
      <c r="U33" s="201">
        <v>10202</v>
      </c>
      <c r="V33" s="201">
        <v>10202</v>
      </c>
      <c r="W33" s="201">
        <v>1</v>
      </c>
      <c r="X33" s="201">
        <v>2025</v>
      </c>
      <c r="Y33" s="201">
        <v>142</v>
      </c>
      <c r="Z33" s="201">
        <v>0</v>
      </c>
      <c r="AA33" s="202" t="s">
        <v>129</v>
      </c>
      <c r="AB33" s="201" t="s">
        <v>283</v>
      </c>
      <c r="AC33" s="202">
        <v>45863</v>
      </c>
      <c r="AD33" s="205">
        <v>45871</v>
      </c>
      <c r="AE33" s="205">
        <v>45867</v>
      </c>
      <c r="AF33" s="209">
        <f t="shared" si="1"/>
        <v>-4</v>
      </c>
      <c r="AG33" s="207">
        <f t="shared" si="2"/>
        <v>991.88999999999987</v>
      </c>
      <c r="AH33" s="208">
        <f t="shared" si="3"/>
        <v>-3967.5599999999995</v>
      </c>
      <c r="AI33" s="209" t="s">
        <v>131</v>
      </c>
    </row>
    <row r="34" spans="1:35" x14ac:dyDescent="0.2">
      <c r="A34" s="201">
        <v>2025</v>
      </c>
      <c r="B34" s="201">
        <v>139</v>
      </c>
      <c r="C34" s="202">
        <v>45842</v>
      </c>
      <c r="D34" s="203" t="s">
        <v>284</v>
      </c>
      <c r="E34" s="202">
        <v>45841</v>
      </c>
      <c r="F34" s="203" t="s">
        <v>285</v>
      </c>
      <c r="G34" s="204">
        <v>854</v>
      </c>
      <c r="H34" s="204">
        <v>154</v>
      </c>
      <c r="I34" s="201" t="s">
        <v>120</v>
      </c>
      <c r="J34" s="204">
        <f t="shared" si="0"/>
        <v>700</v>
      </c>
      <c r="K34" s="201" t="s">
        <v>286</v>
      </c>
      <c r="L34" s="201" t="s">
        <v>122</v>
      </c>
      <c r="M34" s="201" t="s">
        <v>287</v>
      </c>
      <c r="N34" s="202">
        <v>45841</v>
      </c>
      <c r="O34" s="203" t="s">
        <v>288</v>
      </c>
      <c r="P34" s="201" t="s">
        <v>289</v>
      </c>
      <c r="Q34" s="201" t="s">
        <v>289</v>
      </c>
      <c r="R34" s="201" t="s">
        <v>137</v>
      </c>
      <c r="S34" s="203" t="s">
        <v>138</v>
      </c>
      <c r="T34" s="201" t="s">
        <v>156</v>
      </c>
      <c r="U34" s="201">
        <v>10202</v>
      </c>
      <c r="V34" s="201">
        <v>10202</v>
      </c>
      <c r="W34" s="201">
        <v>2</v>
      </c>
      <c r="X34" s="201">
        <v>2025</v>
      </c>
      <c r="Y34" s="201">
        <v>283</v>
      </c>
      <c r="Z34" s="201">
        <v>0</v>
      </c>
      <c r="AA34" s="202" t="s">
        <v>129</v>
      </c>
      <c r="AB34" s="201" t="s">
        <v>290</v>
      </c>
      <c r="AC34" s="202">
        <v>45847</v>
      </c>
      <c r="AD34" s="205">
        <v>45871</v>
      </c>
      <c r="AE34" s="205">
        <v>45848</v>
      </c>
      <c r="AF34" s="209">
        <f t="shared" si="1"/>
        <v>-23</v>
      </c>
      <c r="AG34" s="207">
        <f t="shared" si="2"/>
        <v>700</v>
      </c>
      <c r="AH34" s="208">
        <f t="shared" si="3"/>
        <v>-16100</v>
      </c>
      <c r="AI34" s="209" t="s">
        <v>131</v>
      </c>
    </row>
    <row r="35" spans="1:35" x14ac:dyDescent="0.2">
      <c r="A35" s="201">
        <v>2025</v>
      </c>
      <c r="B35" s="201">
        <v>140</v>
      </c>
      <c r="C35" s="202">
        <v>45847</v>
      </c>
      <c r="D35" s="203" t="s">
        <v>291</v>
      </c>
      <c r="E35" s="202">
        <v>45841</v>
      </c>
      <c r="F35" s="203" t="s">
        <v>292</v>
      </c>
      <c r="G35" s="204">
        <v>152.5</v>
      </c>
      <c r="H35" s="204">
        <v>27.5</v>
      </c>
      <c r="I35" s="201" t="s">
        <v>120</v>
      </c>
      <c r="J35" s="204">
        <f t="shared" si="0"/>
        <v>125</v>
      </c>
      <c r="K35" s="201" t="s">
        <v>293</v>
      </c>
      <c r="L35" s="201" t="s">
        <v>122</v>
      </c>
      <c r="M35" s="201" t="s">
        <v>294</v>
      </c>
      <c r="N35" s="202">
        <v>45842</v>
      </c>
      <c r="O35" s="203" t="s">
        <v>295</v>
      </c>
      <c r="P35" s="201" t="s">
        <v>296</v>
      </c>
      <c r="Q35" s="201" t="s">
        <v>296</v>
      </c>
      <c r="R35" s="201" t="s">
        <v>126</v>
      </c>
      <c r="S35" s="203" t="s">
        <v>127</v>
      </c>
      <c r="T35" s="201" t="s">
        <v>128</v>
      </c>
      <c r="U35" s="201">
        <v>10402</v>
      </c>
      <c r="V35" s="201">
        <v>10402</v>
      </c>
      <c r="W35" s="201">
        <v>50</v>
      </c>
      <c r="X35" s="201">
        <v>2025</v>
      </c>
      <c r="Y35" s="201">
        <v>211</v>
      </c>
      <c r="Z35" s="201">
        <v>0</v>
      </c>
      <c r="AA35" s="202" t="s">
        <v>129</v>
      </c>
      <c r="AB35" s="201" t="s">
        <v>297</v>
      </c>
      <c r="AC35" s="202">
        <v>45847</v>
      </c>
      <c r="AD35" s="205">
        <v>45872</v>
      </c>
      <c r="AE35" s="205">
        <v>45848</v>
      </c>
      <c r="AF35" s="209">
        <f t="shared" si="1"/>
        <v>-24</v>
      </c>
      <c r="AG35" s="207">
        <f t="shared" si="2"/>
        <v>125</v>
      </c>
      <c r="AH35" s="208">
        <f t="shared" si="3"/>
        <v>-3000</v>
      </c>
      <c r="AI35" s="209" t="s">
        <v>131</v>
      </c>
    </row>
    <row r="36" spans="1:35" x14ac:dyDescent="0.2">
      <c r="A36" s="201">
        <v>2025</v>
      </c>
      <c r="B36" s="201">
        <v>141</v>
      </c>
      <c r="C36" s="202">
        <v>45847</v>
      </c>
      <c r="D36" s="203" t="s">
        <v>298</v>
      </c>
      <c r="E36" s="202">
        <v>45841</v>
      </c>
      <c r="F36" s="203" t="s">
        <v>299</v>
      </c>
      <c r="G36" s="204">
        <v>1429.54</v>
      </c>
      <c r="H36" s="204">
        <v>257.79000000000002</v>
      </c>
      <c r="I36" s="201" t="s">
        <v>120</v>
      </c>
      <c r="J36" s="204">
        <f t="shared" si="0"/>
        <v>1171.75</v>
      </c>
      <c r="K36" s="201" t="s">
        <v>300</v>
      </c>
      <c r="L36" s="201" t="s">
        <v>122</v>
      </c>
      <c r="M36" s="201" t="s">
        <v>301</v>
      </c>
      <c r="N36" s="202">
        <v>45842</v>
      </c>
      <c r="O36" s="203" t="s">
        <v>295</v>
      </c>
      <c r="P36" s="201" t="s">
        <v>296</v>
      </c>
      <c r="Q36" s="201" t="s">
        <v>296</v>
      </c>
      <c r="R36" s="201" t="s">
        <v>126</v>
      </c>
      <c r="S36" s="203" t="s">
        <v>127</v>
      </c>
      <c r="T36" s="201" t="s">
        <v>128</v>
      </c>
      <c r="U36" s="201">
        <v>10402</v>
      </c>
      <c r="V36" s="201">
        <v>10402</v>
      </c>
      <c r="W36" s="201">
        <v>50</v>
      </c>
      <c r="X36" s="201">
        <v>2025</v>
      </c>
      <c r="Y36" s="201">
        <v>38</v>
      </c>
      <c r="Z36" s="201">
        <v>0</v>
      </c>
      <c r="AA36" s="202" t="s">
        <v>129</v>
      </c>
      <c r="AB36" s="201" t="s">
        <v>302</v>
      </c>
      <c r="AC36" s="202">
        <v>45847</v>
      </c>
      <c r="AD36" s="205">
        <v>45872</v>
      </c>
      <c r="AE36" s="205">
        <v>45848</v>
      </c>
      <c r="AF36" s="209">
        <f t="shared" si="1"/>
        <v>-24</v>
      </c>
      <c r="AG36" s="207">
        <f t="shared" si="2"/>
        <v>1171.75</v>
      </c>
      <c r="AH36" s="208">
        <f t="shared" si="3"/>
        <v>-28122</v>
      </c>
      <c r="AI36" s="209" t="s">
        <v>131</v>
      </c>
    </row>
    <row r="37" spans="1:35" x14ac:dyDescent="0.2">
      <c r="A37" s="201">
        <v>2025</v>
      </c>
      <c r="B37" s="201">
        <v>142</v>
      </c>
      <c r="C37" s="202">
        <v>45847</v>
      </c>
      <c r="D37" s="203" t="s">
        <v>303</v>
      </c>
      <c r="E37" s="202">
        <v>45838</v>
      </c>
      <c r="F37" s="203" t="s">
        <v>185</v>
      </c>
      <c r="G37" s="204">
        <v>4697</v>
      </c>
      <c r="H37" s="204">
        <v>847</v>
      </c>
      <c r="I37" s="201" t="s">
        <v>120</v>
      </c>
      <c r="J37" s="204">
        <f t="shared" si="0"/>
        <v>3850</v>
      </c>
      <c r="K37" s="201" t="s">
        <v>186</v>
      </c>
      <c r="L37" s="201" t="s">
        <v>122</v>
      </c>
      <c r="M37" s="201" t="s">
        <v>304</v>
      </c>
      <c r="N37" s="202">
        <v>45845</v>
      </c>
      <c r="O37" s="203" t="s">
        <v>188</v>
      </c>
      <c r="P37" s="201" t="s">
        <v>189</v>
      </c>
      <c r="Q37" s="201" t="s">
        <v>189</v>
      </c>
      <c r="R37" s="201" t="s">
        <v>137</v>
      </c>
      <c r="S37" s="203" t="s">
        <v>138</v>
      </c>
      <c r="T37" s="201" t="s">
        <v>156</v>
      </c>
      <c r="U37" s="201">
        <v>10202</v>
      </c>
      <c r="V37" s="201">
        <v>10202</v>
      </c>
      <c r="W37" s="201">
        <v>27</v>
      </c>
      <c r="X37" s="201">
        <v>2025</v>
      </c>
      <c r="Y37" s="201">
        <v>271</v>
      </c>
      <c r="Z37" s="201">
        <v>0</v>
      </c>
      <c r="AA37" s="202" t="s">
        <v>129</v>
      </c>
      <c r="AB37" s="201" t="s">
        <v>305</v>
      </c>
      <c r="AC37" s="202">
        <v>45847</v>
      </c>
      <c r="AD37" s="205">
        <v>45875</v>
      </c>
      <c r="AE37" s="205">
        <v>45848</v>
      </c>
      <c r="AF37" s="209">
        <f t="shared" si="1"/>
        <v>-27</v>
      </c>
      <c r="AG37" s="207">
        <f t="shared" si="2"/>
        <v>3850</v>
      </c>
      <c r="AH37" s="208">
        <f t="shared" si="3"/>
        <v>-103950</v>
      </c>
      <c r="AI37" s="209" t="s">
        <v>131</v>
      </c>
    </row>
    <row r="38" spans="1:35" x14ac:dyDescent="0.2">
      <c r="A38" s="201">
        <v>2025</v>
      </c>
      <c r="B38" s="201">
        <v>143</v>
      </c>
      <c r="C38" s="202">
        <v>45854</v>
      </c>
      <c r="D38" s="203" t="s">
        <v>306</v>
      </c>
      <c r="E38" s="202">
        <v>45848</v>
      </c>
      <c r="F38" s="203" t="s">
        <v>307</v>
      </c>
      <c r="G38" s="204">
        <v>195</v>
      </c>
      <c r="H38" s="204">
        <v>17.73</v>
      </c>
      <c r="I38" s="201" t="s">
        <v>120</v>
      </c>
      <c r="J38" s="204">
        <f t="shared" si="0"/>
        <v>177.27</v>
      </c>
      <c r="K38" s="201" t="s">
        <v>129</v>
      </c>
      <c r="L38" s="201" t="s">
        <v>122</v>
      </c>
      <c r="M38" s="201" t="s">
        <v>308</v>
      </c>
      <c r="N38" s="202">
        <v>45848</v>
      </c>
      <c r="O38" s="203" t="s">
        <v>309</v>
      </c>
      <c r="P38" s="201" t="s">
        <v>310</v>
      </c>
      <c r="Q38" s="201" t="s">
        <v>311</v>
      </c>
      <c r="R38" s="201" t="s">
        <v>137</v>
      </c>
      <c r="S38" s="203" t="s">
        <v>138</v>
      </c>
      <c r="T38" s="201" t="s">
        <v>162</v>
      </c>
      <c r="U38" s="201">
        <v>10203</v>
      </c>
      <c r="V38" s="201">
        <v>10203</v>
      </c>
      <c r="W38" s="201">
        <v>7</v>
      </c>
      <c r="X38" s="201">
        <v>2024</v>
      </c>
      <c r="Y38" s="201">
        <v>116</v>
      </c>
      <c r="Z38" s="201">
        <v>0</v>
      </c>
      <c r="AA38" s="202" t="s">
        <v>129</v>
      </c>
      <c r="AB38" s="201" t="s">
        <v>312</v>
      </c>
      <c r="AC38" s="202">
        <v>45863</v>
      </c>
      <c r="AD38" s="205">
        <v>45878</v>
      </c>
      <c r="AE38" s="205">
        <v>45867</v>
      </c>
      <c r="AF38" s="209">
        <f t="shared" si="1"/>
        <v>-11</v>
      </c>
      <c r="AG38" s="207">
        <f t="shared" si="2"/>
        <v>177.27</v>
      </c>
      <c r="AH38" s="208">
        <f t="shared" si="3"/>
        <v>-1949.97</v>
      </c>
      <c r="AI38" s="209" t="s">
        <v>131</v>
      </c>
    </row>
    <row r="39" spans="1:35" x14ac:dyDescent="0.2">
      <c r="A39" s="201">
        <v>2025</v>
      </c>
      <c r="B39" s="201">
        <v>144</v>
      </c>
      <c r="C39" s="202">
        <v>45854</v>
      </c>
      <c r="D39" s="203" t="s">
        <v>313</v>
      </c>
      <c r="E39" s="202">
        <v>45849</v>
      </c>
      <c r="F39" s="203" t="s">
        <v>307</v>
      </c>
      <c r="G39" s="204">
        <v>183</v>
      </c>
      <c r="H39" s="204">
        <v>16.64</v>
      </c>
      <c r="I39" s="201" t="s">
        <v>120</v>
      </c>
      <c r="J39" s="204">
        <f t="shared" ref="J39:J70" si="4">IF(I39="SI",G39-H39,G39)</f>
        <v>166.36</v>
      </c>
      <c r="K39" s="201" t="s">
        <v>129</v>
      </c>
      <c r="L39" s="201" t="s">
        <v>122</v>
      </c>
      <c r="M39" s="201" t="s">
        <v>314</v>
      </c>
      <c r="N39" s="202">
        <v>45852</v>
      </c>
      <c r="O39" s="203" t="s">
        <v>309</v>
      </c>
      <c r="P39" s="201" t="s">
        <v>310</v>
      </c>
      <c r="Q39" s="201" t="s">
        <v>311</v>
      </c>
      <c r="R39" s="201" t="s">
        <v>137</v>
      </c>
      <c r="S39" s="203" t="s">
        <v>138</v>
      </c>
      <c r="T39" s="201" t="s">
        <v>162</v>
      </c>
      <c r="U39" s="201">
        <v>10203</v>
      </c>
      <c r="V39" s="201">
        <v>10203</v>
      </c>
      <c r="W39" s="201">
        <v>7</v>
      </c>
      <c r="X39" s="201">
        <v>2025</v>
      </c>
      <c r="Y39" s="201">
        <v>88</v>
      </c>
      <c r="Z39" s="201">
        <v>0</v>
      </c>
      <c r="AA39" s="202" t="s">
        <v>129</v>
      </c>
      <c r="AB39" s="201" t="s">
        <v>315</v>
      </c>
      <c r="AC39" s="202">
        <v>45863</v>
      </c>
      <c r="AD39" s="205">
        <v>45882</v>
      </c>
      <c r="AE39" s="205">
        <v>45867</v>
      </c>
      <c r="AF39" s="209">
        <f t="shared" ref="AF39:AF70" si="5">AE39-AD39</f>
        <v>-15</v>
      </c>
      <c r="AG39" s="207">
        <f t="shared" ref="AG39:AG70" si="6">IF(AI39="SI",0,J39)</f>
        <v>166.36</v>
      </c>
      <c r="AH39" s="208">
        <f t="shared" ref="AH39:AH70" si="7">AG39*AF39</f>
        <v>-2495.4</v>
      </c>
      <c r="AI39" s="209" t="s">
        <v>131</v>
      </c>
    </row>
    <row r="40" spans="1:35" x14ac:dyDescent="0.2">
      <c r="A40" s="201">
        <v>2025</v>
      </c>
      <c r="B40" s="201">
        <v>145</v>
      </c>
      <c r="C40" s="202">
        <v>45854</v>
      </c>
      <c r="D40" s="203" t="s">
        <v>316</v>
      </c>
      <c r="E40" s="202">
        <v>45845</v>
      </c>
      <c r="F40" s="203" t="s">
        <v>317</v>
      </c>
      <c r="G40" s="204">
        <v>363.32</v>
      </c>
      <c r="H40" s="204">
        <v>65.52</v>
      </c>
      <c r="I40" s="201" t="s">
        <v>120</v>
      </c>
      <c r="J40" s="204">
        <f t="shared" si="4"/>
        <v>297.8</v>
      </c>
      <c r="K40" s="201" t="s">
        <v>318</v>
      </c>
      <c r="L40" s="201" t="s">
        <v>122</v>
      </c>
      <c r="M40" s="201" t="s">
        <v>319</v>
      </c>
      <c r="N40" s="202">
        <v>45848</v>
      </c>
      <c r="O40" s="203" t="s">
        <v>320</v>
      </c>
      <c r="P40" s="201" t="s">
        <v>321</v>
      </c>
      <c r="Q40" s="201" t="s">
        <v>321</v>
      </c>
      <c r="R40" s="201" t="s">
        <v>137</v>
      </c>
      <c r="S40" s="203" t="s">
        <v>138</v>
      </c>
      <c r="T40" s="201" t="s">
        <v>156</v>
      </c>
      <c r="U40" s="201">
        <v>10202</v>
      </c>
      <c r="V40" s="201">
        <v>10202</v>
      </c>
      <c r="W40" s="201">
        <v>29</v>
      </c>
      <c r="X40" s="201">
        <v>2025</v>
      </c>
      <c r="Y40" s="201">
        <v>317</v>
      </c>
      <c r="Z40" s="201">
        <v>0</v>
      </c>
      <c r="AA40" s="202" t="s">
        <v>129</v>
      </c>
      <c r="AB40" s="201" t="s">
        <v>322</v>
      </c>
      <c r="AC40" s="202">
        <v>45863</v>
      </c>
      <c r="AD40" s="205">
        <v>45878</v>
      </c>
      <c r="AE40" s="205">
        <v>45867</v>
      </c>
      <c r="AF40" s="209">
        <f t="shared" si="5"/>
        <v>-11</v>
      </c>
      <c r="AG40" s="207">
        <f t="shared" si="6"/>
        <v>297.8</v>
      </c>
      <c r="AH40" s="208">
        <f t="shared" si="7"/>
        <v>-3275.8</v>
      </c>
      <c r="AI40" s="209" t="s">
        <v>131</v>
      </c>
    </row>
    <row r="41" spans="1:35" x14ac:dyDescent="0.2">
      <c r="A41" s="201">
        <v>2025</v>
      </c>
      <c r="B41" s="201">
        <v>146</v>
      </c>
      <c r="C41" s="202">
        <v>45854</v>
      </c>
      <c r="D41" s="203" t="s">
        <v>323</v>
      </c>
      <c r="E41" s="202">
        <v>45845</v>
      </c>
      <c r="F41" s="203"/>
      <c r="G41" s="204">
        <v>511.59</v>
      </c>
      <c r="H41" s="204">
        <v>92.25</v>
      </c>
      <c r="I41" s="201" t="s">
        <v>120</v>
      </c>
      <c r="J41" s="204">
        <f t="shared" si="4"/>
        <v>419.34</v>
      </c>
      <c r="K41" s="201" t="s">
        <v>324</v>
      </c>
      <c r="L41" s="201" t="s">
        <v>122</v>
      </c>
      <c r="M41" s="201" t="s">
        <v>325</v>
      </c>
      <c r="N41" s="202">
        <v>45848</v>
      </c>
      <c r="O41" s="203" t="s">
        <v>320</v>
      </c>
      <c r="P41" s="201" t="s">
        <v>321</v>
      </c>
      <c r="Q41" s="201" t="s">
        <v>321</v>
      </c>
      <c r="R41" s="201" t="s">
        <v>137</v>
      </c>
      <c r="S41" s="203" t="s">
        <v>138</v>
      </c>
      <c r="T41" s="201" t="s">
        <v>156</v>
      </c>
      <c r="U41" s="201">
        <v>10202</v>
      </c>
      <c r="V41" s="201">
        <v>10202</v>
      </c>
      <c r="W41" s="201">
        <v>27</v>
      </c>
      <c r="X41" s="201">
        <v>2025</v>
      </c>
      <c r="Y41" s="201">
        <v>294</v>
      </c>
      <c r="Z41" s="201">
        <v>0</v>
      </c>
      <c r="AA41" s="202" t="s">
        <v>129</v>
      </c>
      <c r="AB41" s="201" t="s">
        <v>326</v>
      </c>
      <c r="AC41" s="202">
        <v>45863</v>
      </c>
      <c r="AD41" s="205">
        <v>45878</v>
      </c>
      <c r="AE41" s="205">
        <v>45867</v>
      </c>
      <c r="AF41" s="209">
        <f t="shared" si="5"/>
        <v>-11</v>
      </c>
      <c r="AG41" s="207">
        <f t="shared" si="6"/>
        <v>419.34</v>
      </c>
      <c r="AH41" s="208">
        <f t="shared" si="7"/>
        <v>-4612.74</v>
      </c>
      <c r="AI41" s="209" t="s">
        <v>131</v>
      </c>
    </row>
    <row r="42" spans="1:35" x14ac:dyDescent="0.2">
      <c r="A42" s="201">
        <v>2025</v>
      </c>
      <c r="B42" s="201">
        <v>147</v>
      </c>
      <c r="C42" s="202">
        <v>45854</v>
      </c>
      <c r="D42" s="203" t="s">
        <v>327</v>
      </c>
      <c r="E42" s="202">
        <v>45838</v>
      </c>
      <c r="F42" s="203" t="s">
        <v>328</v>
      </c>
      <c r="G42" s="204">
        <v>2309.5</v>
      </c>
      <c r="H42" s="204">
        <v>53.25</v>
      </c>
      <c r="I42" s="201" t="s">
        <v>120</v>
      </c>
      <c r="J42" s="204">
        <f t="shared" si="4"/>
        <v>2256.25</v>
      </c>
      <c r="K42" s="201" t="s">
        <v>152</v>
      </c>
      <c r="L42" s="201" t="s">
        <v>122</v>
      </c>
      <c r="M42" s="201" t="s">
        <v>329</v>
      </c>
      <c r="N42" s="202">
        <v>45849</v>
      </c>
      <c r="O42" s="203" t="s">
        <v>154</v>
      </c>
      <c r="P42" s="201" t="s">
        <v>155</v>
      </c>
      <c r="Q42" s="201" t="s">
        <v>155</v>
      </c>
      <c r="R42" s="201" t="s">
        <v>137</v>
      </c>
      <c r="S42" s="203" t="s">
        <v>138</v>
      </c>
      <c r="T42" s="201" t="s">
        <v>156</v>
      </c>
      <c r="U42" s="201">
        <v>10202</v>
      </c>
      <c r="V42" s="201">
        <v>10202</v>
      </c>
      <c r="W42" s="201">
        <v>36</v>
      </c>
      <c r="X42" s="201">
        <v>2025</v>
      </c>
      <c r="Y42" s="201">
        <v>83</v>
      </c>
      <c r="Z42" s="201">
        <v>0</v>
      </c>
      <c r="AA42" s="202" t="s">
        <v>129</v>
      </c>
      <c r="AB42" s="201" t="s">
        <v>330</v>
      </c>
      <c r="AC42" s="202">
        <v>45863</v>
      </c>
      <c r="AD42" s="205">
        <v>45879</v>
      </c>
      <c r="AE42" s="205">
        <v>45867</v>
      </c>
      <c r="AF42" s="209">
        <f t="shared" si="5"/>
        <v>-12</v>
      </c>
      <c r="AG42" s="207">
        <f t="shared" si="6"/>
        <v>2256.25</v>
      </c>
      <c r="AH42" s="208">
        <f t="shared" si="7"/>
        <v>-27075</v>
      </c>
      <c r="AI42" s="209" t="s">
        <v>131</v>
      </c>
    </row>
    <row r="43" spans="1:35" x14ac:dyDescent="0.2">
      <c r="A43" s="201">
        <v>2025</v>
      </c>
      <c r="B43" s="201">
        <v>148</v>
      </c>
      <c r="C43" s="202">
        <v>45863</v>
      </c>
      <c r="D43" s="203" t="s">
        <v>331</v>
      </c>
      <c r="E43" s="202">
        <v>45845</v>
      </c>
      <c r="F43" s="203" t="s">
        <v>332</v>
      </c>
      <c r="G43" s="204">
        <v>60</v>
      </c>
      <c r="H43" s="204">
        <v>0</v>
      </c>
      <c r="I43" s="201" t="s">
        <v>120</v>
      </c>
      <c r="J43" s="204">
        <f t="shared" si="4"/>
        <v>60</v>
      </c>
      <c r="K43" s="201" t="s">
        <v>129</v>
      </c>
      <c r="L43" s="201" t="s">
        <v>122</v>
      </c>
      <c r="M43" s="201" t="s">
        <v>333</v>
      </c>
      <c r="N43" s="202">
        <v>45856</v>
      </c>
      <c r="O43" s="203" t="s">
        <v>334</v>
      </c>
      <c r="P43" s="201" t="s">
        <v>335</v>
      </c>
      <c r="Q43" s="201" t="s">
        <v>336</v>
      </c>
      <c r="R43" s="201" t="s">
        <v>137</v>
      </c>
      <c r="S43" s="203" t="s">
        <v>138</v>
      </c>
      <c r="T43" s="201" t="s">
        <v>156</v>
      </c>
      <c r="U43" s="201">
        <v>10202</v>
      </c>
      <c r="V43" s="201">
        <v>10202</v>
      </c>
      <c r="W43" s="201">
        <v>2</v>
      </c>
      <c r="X43" s="201">
        <v>2025</v>
      </c>
      <c r="Y43" s="201">
        <v>176</v>
      </c>
      <c r="Z43" s="201">
        <v>0</v>
      </c>
      <c r="AA43" s="202" t="s">
        <v>129</v>
      </c>
      <c r="AB43" s="201" t="s">
        <v>337</v>
      </c>
      <c r="AC43" s="202">
        <v>45870</v>
      </c>
      <c r="AD43" s="205">
        <v>45886</v>
      </c>
      <c r="AE43" s="205">
        <v>45863</v>
      </c>
      <c r="AF43" s="209">
        <f t="shared" si="5"/>
        <v>-23</v>
      </c>
      <c r="AG43" s="207">
        <f t="shared" si="6"/>
        <v>60</v>
      </c>
      <c r="AH43" s="208">
        <f t="shared" si="7"/>
        <v>-1380</v>
      </c>
      <c r="AI43" s="209" t="s">
        <v>131</v>
      </c>
    </row>
    <row r="44" spans="1:35" x14ac:dyDescent="0.2">
      <c r="A44" s="201">
        <v>2025</v>
      </c>
      <c r="B44" s="201">
        <v>148</v>
      </c>
      <c r="C44" s="202">
        <v>45863</v>
      </c>
      <c r="D44" s="203" t="s">
        <v>331</v>
      </c>
      <c r="E44" s="202">
        <v>45845</v>
      </c>
      <c r="F44" s="203" t="s">
        <v>332</v>
      </c>
      <c r="G44" s="204">
        <v>13.2</v>
      </c>
      <c r="H44" s="204">
        <v>13.2</v>
      </c>
      <c r="I44" s="201" t="s">
        <v>120</v>
      </c>
      <c r="J44" s="204">
        <f t="shared" si="4"/>
        <v>0</v>
      </c>
      <c r="K44" s="201" t="s">
        <v>129</v>
      </c>
      <c r="L44" s="201" t="s">
        <v>122</v>
      </c>
      <c r="M44" s="201" t="s">
        <v>333</v>
      </c>
      <c r="N44" s="202">
        <v>45856</v>
      </c>
      <c r="O44" s="203" t="s">
        <v>334</v>
      </c>
      <c r="P44" s="201" t="s">
        <v>335</v>
      </c>
      <c r="Q44" s="201" t="s">
        <v>336</v>
      </c>
      <c r="R44" s="201" t="s">
        <v>137</v>
      </c>
      <c r="S44" s="203" t="s">
        <v>138</v>
      </c>
      <c r="T44" s="201" t="s">
        <v>156</v>
      </c>
      <c r="U44" s="201">
        <v>10202</v>
      </c>
      <c r="V44" s="201">
        <v>10202</v>
      </c>
      <c r="W44" s="201">
        <v>2</v>
      </c>
      <c r="X44" s="201">
        <v>2025</v>
      </c>
      <c r="Y44" s="201">
        <v>176</v>
      </c>
      <c r="Z44" s="201">
        <v>0</v>
      </c>
      <c r="AA44" s="202" t="s">
        <v>129</v>
      </c>
      <c r="AB44" s="201" t="s">
        <v>338</v>
      </c>
      <c r="AC44" s="202">
        <v>45870</v>
      </c>
      <c r="AD44" s="205">
        <v>45886</v>
      </c>
      <c r="AE44" s="205">
        <v>45876</v>
      </c>
      <c r="AF44" s="209">
        <f t="shared" si="5"/>
        <v>-10</v>
      </c>
      <c r="AG44" s="207">
        <f t="shared" si="6"/>
        <v>0</v>
      </c>
      <c r="AH44" s="208">
        <f t="shared" si="7"/>
        <v>0</v>
      </c>
      <c r="AI44" s="209" t="s">
        <v>131</v>
      </c>
    </row>
    <row r="45" spans="1:35" x14ac:dyDescent="0.2">
      <c r="A45" s="201">
        <v>2025</v>
      </c>
      <c r="B45" s="201">
        <v>149</v>
      </c>
      <c r="C45" s="202">
        <v>45863</v>
      </c>
      <c r="D45" s="203" t="s">
        <v>339</v>
      </c>
      <c r="E45" s="202">
        <v>45853</v>
      </c>
      <c r="F45" s="203" t="s">
        <v>340</v>
      </c>
      <c r="G45" s="204">
        <v>513.79999999999995</v>
      </c>
      <c r="H45" s="204">
        <v>92.65</v>
      </c>
      <c r="I45" s="201" t="s">
        <v>120</v>
      </c>
      <c r="J45" s="204">
        <f t="shared" si="4"/>
        <v>421.15</v>
      </c>
      <c r="K45" s="201" t="s">
        <v>168</v>
      </c>
      <c r="L45" s="201" t="s">
        <v>122</v>
      </c>
      <c r="M45" s="201" t="s">
        <v>341</v>
      </c>
      <c r="N45" s="202">
        <v>45855</v>
      </c>
      <c r="O45" s="203" t="s">
        <v>170</v>
      </c>
      <c r="P45" s="201" t="s">
        <v>171</v>
      </c>
      <c r="Q45" s="201"/>
      <c r="R45" s="201" t="s">
        <v>137</v>
      </c>
      <c r="S45" s="203" t="s">
        <v>138</v>
      </c>
      <c r="T45" s="201" t="s">
        <v>156</v>
      </c>
      <c r="U45" s="201">
        <v>10202</v>
      </c>
      <c r="V45" s="201">
        <v>10202</v>
      </c>
      <c r="W45" s="201">
        <v>29</v>
      </c>
      <c r="X45" s="201">
        <v>2025</v>
      </c>
      <c r="Y45" s="201">
        <v>281</v>
      </c>
      <c r="Z45" s="201">
        <v>0</v>
      </c>
      <c r="AA45" s="202" t="s">
        <v>129</v>
      </c>
      <c r="AB45" s="201" t="s">
        <v>342</v>
      </c>
      <c r="AC45" s="202">
        <v>45898</v>
      </c>
      <c r="AD45" s="205">
        <v>45885</v>
      </c>
      <c r="AE45" s="205">
        <v>45901</v>
      </c>
      <c r="AF45" s="209">
        <f t="shared" si="5"/>
        <v>16</v>
      </c>
      <c r="AG45" s="207">
        <f t="shared" si="6"/>
        <v>421.15</v>
      </c>
      <c r="AH45" s="208">
        <f t="shared" si="7"/>
        <v>6738.4</v>
      </c>
      <c r="AI45" s="209" t="s">
        <v>131</v>
      </c>
    </row>
    <row r="46" spans="1:35" x14ac:dyDescent="0.2">
      <c r="A46" s="201">
        <v>2025</v>
      </c>
      <c r="B46" s="201">
        <v>150</v>
      </c>
      <c r="C46" s="202">
        <v>45863</v>
      </c>
      <c r="D46" s="203" t="s">
        <v>343</v>
      </c>
      <c r="E46" s="202">
        <v>45853</v>
      </c>
      <c r="F46" s="203" t="s">
        <v>344</v>
      </c>
      <c r="G46" s="204">
        <v>339.84</v>
      </c>
      <c r="H46" s="204">
        <v>61.28</v>
      </c>
      <c r="I46" s="201" t="s">
        <v>120</v>
      </c>
      <c r="J46" s="204">
        <f t="shared" si="4"/>
        <v>278.55999999999995</v>
      </c>
      <c r="K46" s="201" t="s">
        <v>168</v>
      </c>
      <c r="L46" s="201" t="s">
        <v>122</v>
      </c>
      <c r="M46" s="201" t="s">
        <v>345</v>
      </c>
      <c r="N46" s="202">
        <v>45855</v>
      </c>
      <c r="O46" s="203" t="s">
        <v>170</v>
      </c>
      <c r="P46" s="201" t="s">
        <v>171</v>
      </c>
      <c r="Q46" s="201"/>
      <c r="R46" s="201" t="s">
        <v>137</v>
      </c>
      <c r="S46" s="203" t="s">
        <v>138</v>
      </c>
      <c r="T46" s="201" t="s">
        <v>156</v>
      </c>
      <c r="U46" s="201">
        <v>10202</v>
      </c>
      <c r="V46" s="201">
        <v>10202</v>
      </c>
      <c r="W46" s="201">
        <v>20</v>
      </c>
      <c r="X46" s="201">
        <v>2025</v>
      </c>
      <c r="Y46" s="201">
        <v>279</v>
      </c>
      <c r="Z46" s="201">
        <v>0</v>
      </c>
      <c r="AA46" s="202" t="s">
        <v>129</v>
      </c>
      <c r="AB46" s="201" t="s">
        <v>346</v>
      </c>
      <c r="AC46" s="202">
        <v>45870</v>
      </c>
      <c r="AD46" s="205">
        <v>45885</v>
      </c>
      <c r="AE46" s="205">
        <v>45876</v>
      </c>
      <c r="AF46" s="209">
        <f t="shared" si="5"/>
        <v>-9</v>
      </c>
      <c r="AG46" s="207">
        <f t="shared" si="6"/>
        <v>278.55999999999995</v>
      </c>
      <c r="AH46" s="208">
        <f t="shared" si="7"/>
        <v>-2507.0399999999995</v>
      </c>
      <c r="AI46" s="209" t="s">
        <v>131</v>
      </c>
    </row>
    <row r="47" spans="1:35" x14ac:dyDescent="0.2">
      <c r="A47" s="201">
        <v>2025</v>
      </c>
      <c r="B47" s="201">
        <v>151</v>
      </c>
      <c r="C47" s="202">
        <v>45870</v>
      </c>
      <c r="D47" s="203" t="s">
        <v>347</v>
      </c>
      <c r="E47" s="202">
        <v>45866</v>
      </c>
      <c r="F47" s="203" t="s">
        <v>348</v>
      </c>
      <c r="G47" s="204">
        <v>342.58</v>
      </c>
      <c r="H47" s="204">
        <v>61.78</v>
      </c>
      <c r="I47" s="201" t="s">
        <v>120</v>
      </c>
      <c r="J47" s="204">
        <f t="shared" si="4"/>
        <v>280.79999999999995</v>
      </c>
      <c r="K47" s="201" t="s">
        <v>349</v>
      </c>
      <c r="L47" s="201" t="s">
        <v>122</v>
      </c>
      <c r="M47" s="201" t="s">
        <v>350</v>
      </c>
      <c r="N47" s="202">
        <v>45866</v>
      </c>
      <c r="O47" s="203" t="s">
        <v>351</v>
      </c>
      <c r="P47" s="201" t="s">
        <v>352</v>
      </c>
      <c r="Q47" s="201" t="s">
        <v>352</v>
      </c>
      <c r="R47" s="201" t="s">
        <v>137</v>
      </c>
      <c r="S47" s="203" t="s">
        <v>138</v>
      </c>
      <c r="T47" s="201" t="s">
        <v>156</v>
      </c>
      <c r="U47" s="201">
        <v>10202</v>
      </c>
      <c r="V47" s="201">
        <v>10202</v>
      </c>
      <c r="W47" s="201">
        <v>9</v>
      </c>
      <c r="X47" s="201">
        <v>2025</v>
      </c>
      <c r="Y47" s="201">
        <v>147</v>
      </c>
      <c r="Z47" s="201">
        <v>0</v>
      </c>
      <c r="AA47" s="202" t="s">
        <v>129</v>
      </c>
      <c r="AB47" s="201" t="s">
        <v>353</v>
      </c>
      <c r="AC47" s="202">
        <v>45898</v>
      </c>
      <c r="AD47" s="205">
        <v>45896</v>
      </c>
      <c r="AE47" s="205">
        <v>45901</v>
      </c>
      <c r="AF47" s="209">
        <f t="shared" si="5"/>
        <v>5</v>
      </c>
      <c r="AG47" s="207">
        <f t="shared" si="6"/>
        <v>280.79999999999995</v>
      </c>
      <c r="AH47" s="208">
        <f t="shared" si="7"/>
        <v>1403.9999999999998</v>
      </c>
      <c r="AI47" s="209" t="s">
        <v>131</v>
      </c>
    </row>
    <row r="48" spans="1:35" x14ac:dyDescent="0.2">
      <c r="A48" s="201">
        <v>2025</v>
      </c>
      <c r="B48" s="201">
        <v>152</v>
      </c>
      <c r="C48" s="202">
        <v>45870</v>
      </c>
      <c r="D48" s="203" t="s">
        <v>354</v>
      </c>
      <c r="E48" s="202">
        <v>45866</v>
      </c>
      <c r="F48" s="203" t="s">
        <v>355</v>
      </c>
      <c r="G48" s="204">
        <v>1254.04</v>
      </c>
      <c r="H48" s="204">
        <v>226.14</v>
      </c>
      <c r="I48" s="201" t="s">
        <v>120</v>
      </c>
      <c r="J48" s="204">
        <f t="shared" si="4"/>
        <v>1027.9000000000001</v>
      </c>
      <c r="K48" s="201" t="s">
        <v>356</v>
      </c>
      <c r="L48" s="201" t="s">
        <v>122</v>
      </c>
      <c r="M48" s="201" t="s">
        <v>357</v>
      </c>
      <c r="N48" s="202">
        <v>45867</v>
      </c>
      <c r="O48" s="203" t="s">
        <v>351</v>
      </c>
      <c r="P48" s="201" t="s">
        <v>352</v>
      </c>
      <c r="Q48" s="201" t="s">
        <v>352</v>
      </c>
      <c r="R48" s="201" t="s">
        <v>126</v>
      </c>
      <c r="S48" s="203" t="s">
        <v>127</v>
      </c>
      <c r="T48" s="201" t="s">
        <v>210</v>
      </c>
      <c r="U48" s="201">
        <v>20401</v>
      </c>
      <c r="V48" s="201">
        <v>20401</v>
      </c>
      <c r="W48" s="201">
        <v>1</v>
      </c>
      <c r="X48" s="201">
        <v>2025</v>
      </c>
      <c r="Y48" s="201">
        <v>170</v>
      </c>
      <c r="Z48" s="201">
        <v>0</v>
      </c>
      <c r="AA48" s="202" t="s">
        <v>129</v>
      </c>
      <c r="AB48" s="201" t="s">
        <v>358</v>
      </c>
      <c r="AC48" s="202">
        <v>45898</v>
      </c>
      <c r="AD48" s="205">
        <v>45897</v>
      </c>
      <c r="AE48" s="205">
        <v>45901</v>
      </c>
      <c r="AF48" s="209">
        <f t="shared" si="5"/>
        <v>4</v>
      </c>
      <c r="AG48" s="207">
        <f t="shared" si="6"/>
        <v>1027.9000000000001</v>
      </c>
      <c r="AH48" s="208">
        <f t="shared" si="7"/>
        <v>4111.6000000000004</v>
      </c>
      <c r="AI48" s="209" t="s">
        <v>131</v>
      </c>
    </row>
    <row r="49" spans="1:35" x14ac:dyDescent="0.2">
      <c r="A49" s="201">
        <v>2025</v>
      </c>
      <c r="B49" s="201">
        <v>153</v>
      </c>
      <c r="C49" s="202">
        <v>45870</v>
      </c>
      <c r="D49" s="203" t="s">
        <v>359</v>
      </c>
      <c r="E49" s="202">
        <v>45868</v>
      </c>
      <c r="F49" s="203" t="s">
        <v>360</v>
      </c>
      <c r="G49" s="204">
        <v>292.64999999999998</v>
      </c>
      <c r="H49" s="204">
        <v>52.77</v>
      </c>
      <c r="I49" s="201" t="s">
        <v>120</v>
      </c>
      <c r="J49" s="204">
        <f t="shared" si="4"/>
        <v>239.87999999999997</v>
      </c>
      <c r="K49" s="201" t="s">
        <v>129</v>
      </c>
      <c r="L49" s="201" t="s">
        <v>122</v>
      </c>
      <c r="M49" s="201" t="s">
        <v>361</v>
      </c>
      <c r="N49" s="202">
        <v>45868</v>
      </c>
      <c r="O49" s="203" t="s">
        <v>362</v>
      </c>
      <c r="P49" s="201" t="s">
        <v>363</v>
      </c>
      <c r="Q49" s="201" t="s">
        <v>364</v>
      </c>
      <c r="R49" s="201" t="s">
        <v>137</v>
      </c>
      <c r="S49" s="203" t="s">
        <v>138</v>
      </c>
      <c r="T49" s="201" t="s">
        <v>156</v>
      </c>
      <c r="U49" s="201">
        <v>10202</v>
      </c>
      <c r="V49" s="201">
        <v>10202</v>
      </c>
      <c r="W49" s="201">
        <v>27</v>
      </c>
      <c r="X49" s="201">
        <v>2025</v>
      </c>
      <c r="Y49" s="201">
        <v>171</v>
      </c>
      <c r="Z49" s="201">
        <v>0</v>
      </c>
      <c r="AA49" s="202" t="s">
        <v>129</v>
      </c>
      <c r="AB49" s="201" t="s">
        <v>365</v>
      </c>
      <c r="AC49" s="202">
        <v>45898</v>
      </c>
      <c r="AD49" s="205">
        <v>45898</v>
      </c>
      <c r="AE49" s="205">
        <v>45901</v>
      </c>
      <c r="AF49" s="209">
        <f t="shared" si="5"/>
        <v>3</v>
      </c>
      <c r="AG49" s="207">
        <f t="shared" si="6"/>
        <v>239.87999999999997</v>
      </c>
      <c r="AH49" s="208">
        <f t="shared" si="7"/>
        <v>719.63999999999987</v>
      </c>
      <c r="AI49" s="209" t="s">
        <v>131</v>
      </c>
    </row>
    <row r="50" spans="1:35" x14ac:dyDescent="0.2">
      <c r="A50" s="201">
        <v>2025</v>
      </c>
      <c r="B50" s="201">
        <v>154</v>
      </c>
      <c r="C50" s="202">
        <v>45870</v>
      </c>
      <c r="D50" s="203" t="s">
        <v>366</v>
      </c>
      <c r="E50" s="202">
        <v>45868</v>
      </c>
      <c r="F50" s="203" t="s">
        <v>367</v>
      </c>
      <c r="G50" s="204">
        <v>292.64999999999998</v>
      </c>
      <c r="H50" s="204">
        <v>52.77</v>
      </c>
      <c r="I50" s="201" t="s">
        <v>120</v>
      </c>
      <c r="J50" s="204">
        <f t="shared" si="4"/>
        <v>239.87999999999997</v>
      </c>
      <c r="K50" s="201" t="s">
        <v>129</v>
      </c>
      <c r="L50" s="201" t="s">
        <v>122</v>
      </c>
      <c r="M50" s="201" t="s">
        <v>368</v>
      </c>
      <c r="N50" s="202">
        <v>45868</v>
      </c>
      <c r="O50" s="203" t="s">
        <v>362</v>
      </c>
      <c r="P50" s="201" t="s">
        <v>363</v>
      </c>
      <c r="Q50" s="201" t="s">
        <v>364</v>
      </c>
      <c r="R50" s="201" t="s">
        <v>137</v>
      </c>
      <c r="S50" s="203" t="s">
        <v>138</v>
      </c>
      <c r="T50" s="201" t="s">
        <v>156</v>
      </c>
      <c r="U50" s="201">
        <v>10202</v>
      </c>
      <c r="V50" s="201">
        <v>10202</v>
      </c>
      <c r="W50" s="201">
        <v>27</v>
      </c>
      <c r="X50" s="201">
        <v>2025</v>
      </c>
      <c r="Y50" s="201">
        <v>171</v>
      </c>
      <c r="Z50" s="201">
        <v>0</v>
      </c>
      <c r="AA50" s="202" t="s">
        <v>129</v>
      </c>
      <c r="AB50" s="201" t="s">
        <v>365</v>
      </c>
      <c r="AC50" s="202">
        <v>45898</v>
      </c>
      <c r="AD50" s="205">
        <v>45898</v>
      </c>
      <c r="AE50" s="205">
        <v>45901</v>
      </c>
      <c r="AF50" s="209">
        <f t="shared" si="5"/>
        <v>3</v>
      </c>
      <c r="AG50" s="207">
        <f t="shared" si="6"/>
        <v>239.87999999999997</v>
      </c>
      <c r="AH50" s="208">
        <f t="shared" si="7"/>
        <v>719.63999999999987</v>
      </c>
      <c r="AI50" s="209" t="s">
        <v>131</v>
      </c>
    </row>
    <row r="51" spans="1:35" x14ac:dyDescent="0.2">
      <c r="A51" s="201">
        <v>2025</v>
      </c>
      <c r="B51" s="201">
        <v>155</v>
      </c>
      <c r="C51" s="202">
        <v>45870</v>
      </c>
      <c r="D51" s="203" t="s">
        <v>369</v>
      </c>
      <c r="E51" s="202">
        <v>45867</v>
      </c>
      <c r="F51" s="203" t="s">
        <v>370</v>
      </c>
      <c r="G51" s="204">
        <v>2200</v>
      </c>
      <c r="H51" s="204">
        <v>200</v>
      </c>
      <c r="I51" s="201" t="s">
        <v>120</v>
      </c>
      <c r="J51" s="204">
        <f t="shared" si="4"/>
        <v>2000</v>
      </c>
      <c r="K51" s="201" t="s">
        <v>371</v>
      </c>
      <c r="L51" s="201" t="s">
        <v>122</v>
      </c>
      <c r="M51" s="201" t="s">
        <v>372</v>
      </c>
      <c r="N51" s="202">
        <v>45867</v>
      </c>
      <c r="O51" s="203" t="s">
        <v>373</v>
      </c>
      <c r="P51" s="201" t="s">
        <v>374</v>
      </c>
      <c r="Q51" s="201" t="s">
        <v>374</v>
      </c>
      <c r="R51" s="201" t="s">
        <v>137</v>
      </c>
      <c r="S51" s="203" t="s">
        <v>138</v>
      </c>
      <c r="T51" s="201" t="s">
        <v>156</v>
      </c>
      <c r="U51" s="201">
        <v>10202</v>
      </c>
      <c r="V51" s="201">
        <v>10202</v>
      </c>
      <c r="W51" s="201">
        <v>27</v>
      </c>
      <c r="X51" s="201">
        <v>2025</v>
      </c>
      <c r="Y51" s="201">
        <v>133</v>
      </c>
      <c r="Z51" s="201">
        <v>0</v>
      </c>
      <c r="AA51" s="202" t="s">
        <v>129</v>
      </c>
      <c r="AB51" s="201" t="s">
        <v>375</v>
      </c>
      <c r="AC51" s="202">
        <v>45898</v>
      </c>
      <c r="AD51" s="205">
        <v>45897</v>
      </c>
      <c r="AE51" s="205">
        <v>45901</v>
      </c>
      <c r="AF51" s="209">
        <f t="shared" si="5"/>
        <v>4</v>
      </c>
      <c r="AG51" s="207">
        <f t="shared" si="6"/>
        <v>2000</v>
      </c>
      <c r="AH51" s="208">
        <f t="shared" si="7"/>
        <v>8000</v>
      </c>
      <c r="AI51" s="209" t="s">
        <v>131</v>
      </c>
    </row>
    <row r="52" spans="1:35" x14ac:dyDescent="0.2">
      <c r="A52" s="201">
        <v>2025</v>
      </c>
      <c r="B52" s="201">
        <v>156</v>
      </c>
      <c r="C52" s="202">
        <v>45870</v>
      </c>
      <c r="D52" s="203" t="s">
        <v>376</v>
      </c>
      <c r="E52" s="202">
        <v>45869</v>
      </c>
      <c r="F52" s="203" t="s">
        <v>377</v>
      </c>
      <c r="G52" s="204">
        <v>135.94</v>
      </c>
      <c r="H52" s="204">
        <v>24.51</v>
      </c>
      <c r="I52" s="201" t="s">
        <v>120</v>
      </c>
      <c r="J52" s="204">
        <f t="shared" si="4"/>
        <v>111.42999999999999</v>
      </c>
      <c r="K52" s="201" t="s">
        <v>378</v>
      </c>
      <c r="L52" s="201" t="s">
        <v>122</v>
      </c>
      <c r="M52" s="201" t="s">
        <v>379</v>
      </c>
      <c r="N52" s="202">
        <v>45869</v>
      </c>
      <c r="O52" s="203" t="s">
        <v>380</v>
      </c>
      <c r="P52" s="201" t="s">
        <v>381</v>
      </c>
      <c r="Q52" s="201" t="s">
        <v>382</v>
      </c>
      <c r="R52" s="201" t="s">
        <v>137</v>
      </c>
      <c r="S52" s="203" t="s">
        <v>138</v>
      </c>
      <c r="T52" s="201" t="s">
        <v>156</v>
      </c>
      <c r="U52" s="201">
        <v>10202</v>
      </c>
      <c r="V52" s="201">
        <v>10202</v>
      </c>
      <c r="W52" s="201">
        <v>26</v>
      </c>
      <c r="X52" s="201">
        <v>2025</v>
      </c>
      <c r="Y52" s="201">
        <v>175</v>
      </c>
      <c r="Z52" s="201">
        <v>0</v>
      </c>
      <c r="AA52" s="202" t="s">
        <v>129</v>
      </c>
      <c r="AB52" s="201" t="s">
        <v>383</v>
      </c>
      <c r="AC52" s="202">
        <v>45898</v>
      </c>
      <c r="AD52" s="205">
        <v>45899</v>
      </c>
      <c r="AE52" s="205">
        <v>45901</v>
      </c>
      <c r="AF52" s="209">
        <f t="shared" si="5"/>
        <v>2</v>
      </c>
      <c r="AG52" s="207">
        <f t="shared" si="6"/>
        <v>111.42999999999999</v>
      </c>
      <c r="AH52" s="208">
        <f t="shared" si="7"/>
        <v>222.85999999999999</v>
      </c>
      <c r="AI52" s="209" t="s">
        <v>131</v>
      </c>
    </row>
    <row r="53" spans="1:35" x14ac:dyDescent="0.2">
      <c r="A53" s="201">
        <v>2025</v>
      </c>
      <c r="B53" s="201">
        <v>157</v>
      </c>
      <c r="C53" s="202">
        <v>45877</v>
      </c>
      <c r="D53" s="203" t="s">
        <v>384</v>
      </c>
      <c r="E53" s="202">
        <v>45869</v>
      </c>
      <c r="F53" s="203" t="s">
        <v>385</v>
      </c>
      <c r="G53" s="204">
        <v>20103.27</v>
      </c>
      <c r="H53" s="204">
        <v>3625.18</v>
      </c>
      <c r="I53" s="201" t="s">
        <v>120</v>
      </c>
      <c r="J53" s="204">
        <f t="shared" si="4"/>
        <v>16478.09</v>
      </c>
      <c r="K53" s="201" t="s">
        <v>129</v>
      </c>
      <c r="L53" s="201" t="s">
        <v>122</v>
      </c>
      <c r="M53" s="201" t="s">
        <v>386</v>
      </c>
      <c r="N53" s="202">
        <v>45873</v>
      </c>
      <c r="O53" s="203" t="s">
        <v>222</v>
      </c>
      <c r="P53" s="201" t="s">
        <v>223</v>
      </c>
      <c r="Q53" s="201" t="s">
        <v>223</v>
      </c>
      <c r="R53" s="201" t="s">
        <v>137</v>
      </c>
      <c r="S53" s="203" t="s">
        <v>138</v>
      </c>
      <c r="T53" s="201" t="s">
        <v>156</v>
      </c>
      <c r="U53" s="201">
        <v>10202</v>
      </c>
      <c r="V53" s="201">
        <v>10202</v>
      </c>
      <c r="W53" s="201">
        <v>25</v>
      </c>
      <c r="X53" s="201">
        <v>2025</v>
      </c>
      <c r="Y53" s="201">
        <v>309</v>
      </c>
      <c r="Z53" s="201">
        <v>0</v>
      </c>
      <c r="AA53" s="202" t="s">
        <v>129</v>
      </c>
      <c r="AB53" s="201" t="s">
        <v>387</v>
      </c>
      <c r="AC53" s="202">
        <v>45898</v>
      </c>
      <c r="AD53" s="205">
        <v>45903</v>
      </c>
      <c r="AE53" s="205">
        <v>45901</v>
      </c>
      <c r="AF53" s="209">
        <f t="shared" si="5"/>
        <v>-2</v>
      </c>
      <c r="AG53" s="207">
        <f t="shared" si="6"/>
        <v>16478.09</v>
      </c>
      <c r="AH53" s="208">
        <f t="shared" si="7"/>
        <v>-32956.18</v>
      </c>
      <c r="AI53" s="209" t="s">
        <v>131</v>
      </c>
    </row>
    <row r="54" spans="1:35" x14ac:dyDescent="0.2">
      <c r="A54" s="201">
        <v>2025</v>
      </c>
      <c r="B54" s="201">
        <v>158</v>
      </c>
      <c r="C54" s="202">
        <v>45877</v>
      </c>
      <c r="D54" s="203" t="s">
        <v>388</v>
      </c>
      <c r="E54" s="202">
        <v>45869</v>
      </c>
      <c r="F54" s="203" t="s">
        <v>385</v>
      </c>
      <c r="G54" s="204">
        <v>4638</v>
      </c>
      <c r="H54" s="204">
        <v>836.36</v>
      </c>
      <c r="I54" s="201" t="s">
        <v>120</v>
      </c>
      <c r="J54" s="204">
        <f t="shared" si="4"/>
        <v>3801.64</v>
      </c>
      <c r="K54" s="201" t="s">
        <v>129</v>
      </c>
      <c r="L54" s="201" t="s">
        <v>122</v>
      </c>
      <c r="M54" s="201" t="s">
        <v>389</v>
      </c>
      <c r="N54" s="202">
        <v>45873</v>
      </c>
      <c r="O54" s="203" t="s">
        <v>222</v>
      </c>
      <c r="P54" s="201" t="s">
        <v>223</v>
      </c>
      <c r="Q54" s="201" t="s">
        <v>223</v>
      </c>
      <c r="R54" s="201" t="s">
        <v>137</v>
      </c>
      <c r="S54" s="203" t="s">
        <v>138</v>
      </c>
      <c r="T54" s="201" t="s">
        <v>156</v>
      </c>
      <c r="U54" s="201">
        <v>10202</v>
      </c>
      <c r="V54" s="201">
        <v>10202</v>
      </c>
      <c r="W54" s="201">
        <v>27</v>
      </c>
      <c r="X54" s="201">
        <v>2024</v>
      </c>
      <c r="Y54" s="201">
        <v>144</v>
      </c>
      <c r="Z54" s="201">
        <v>0</v>
      </c>
      <c r="AA54" s="202" t="s">
        <v>129</v>
      </c>
      <c r="AB54" s="201" t="s">
        <v>390</v>
      </c>
      <c r="AC54" s="202">
        <v>45898</v>
      </c>
      <c r="AD54" s="205">
        <v>45903</v>
      </c>
      <c r="AE54" s="205">
        <v>45901</v>
      </c>
      <c r="AF54" s="209">
        <f t="shared" si="5"/>
        <v>-2</v>
      </c>
      <c r="AG54" s="207">
        <f t="shared" si="6"/>
        <v>3801.64</v>
      </c>
      <c r="AH54" s="208">
        <f t="shared" si="7"/>
        <v>-7603.28</v>
      </c>
      <c r="AI54" s="209" t="s">
        <v>131</v>
      </c>
    </row>
    <row r="55" spans="1:35" x14ac:dyDescent="0.2">
      <c r="A55" s="201">
        <v>2025</v>
      </c>
      <c r="B55" s="201">
        <v>159</v>
      </c>
      <c r="C55" s="202">
        <v>45877</v>
      </c>
      <c r="D55" s="203" t="s">
        <v>391</v>
      </c>
      <c r="E55" s="202">
        <v>45869</v>
      </c>
      <c r="F55" s="203" t="s">
        <v>392</v>
      </c>
      <c r="G55" s="204">
        <v>6383.87</v>
      </c>
      <c r="H55" s="204">
        <v>580.35</v>
      </c>
      <c r="I55" s="201" t="s">
        <v>120</v>
      </c>
      <c r="J55" s="204">
        <f t="shared" si="4"/>
        <v>5803.5199999999995</v>
      </c>
      <c r="K55" s="201" t="s">
        <v>129</v>
      </c>
      <c r="L55" s="201" t="s">
        <v>122</v>
      </c>
      <c r="M55" s="201" t="s">
        <v>393</v>
      </c>
      <c r="N55" s="202">
        <v>45873</v>
      </c>
      <c r="O55" s="203" t="s">
        <v>222</v>
      </c>
      <c r="P55" s="201" t="s">
        <v>223</v>
      </c>
      <c r="Q55" s="201" t="s">
        <v>223</v>
      </c>
      <c r="R55" s="201" t="s">
        <v>126</v>
      </c>
      <c r="S55" s="203" t="s">
        <v>127</v>
      </c>
      <c r="T55" s="201" t="s">
        <v>128</v>
      </c>
      <c r="U55" s="201">
        <v>10402</v>
      </c>
      <c r="V55" s="201">
        <v>10402</v>
      </c>
      <c r="W55" s="201">
        <v>21</v>
      </c>
      <c r="X55" s="201">
        <v>2025</v>
      </c>
      <c r="Y55" s="201">
        <v>311</v>
      </c>
      <c r="Z55" s="201">
        <v>0</v>
      </c>
      <c r="AA55" s="202" t="s">
        <v>129</v>
      </c>
      <c r="AB55" s="201" t="s">
        <v>394</v>
      </c>
      <c r="AC55" s="202">
        <v>45898</v>
      </c>
      <c r="AD55" s="205">
        <v>45903</v>
      </c>
      <c r="AE55" s="205">
        <v>45901</v>
      </c>
      <c r="AF55" s="209">
        <f t="shared" si="5"/>
        <v>-2</v>
      </c>
      <c r="AG55" s="207">
        <f t="shared" si="6"/>
        <v>5803.5199999999995</v>
      </c>
      <c r="AH55" s="208">
        <f t="shared" si="7"/>
        <v>-11607.039999999999</v>
      </c>
      <c r="AI55" s="209" t="s">
        <v>131</v>
      </c>
    </row>
    <row r="56" spans="1:35" x14ac:dyDescent="0.2">
      <c r="A56" s="201">
        <v>2025</v>
      </c>
      <c r="B56" s="201">
        <v>160</v>
      </c>
      <c r="C56" s="202">
        <v>45877</v>
      </c>
      <c r="D56" s="203" t="s">
        <v>395</v>
      </c>
      <c r="E56" s="202">
        <v>45869</v>
      </c>
      <c r="F56" s="203" t="s">
        <v>396</v>
      </c>
      <c r="G56" s="204">
        <v>13377.86</v>
      </c>
      <c r="H56" s="204">
        <v>2412.4</v>
      </c>
      <c r="I56" s="201" t="s">
        <v>120</v>
      </c>
      <c r="J56" s="204">
        <f t="shared" si="4"/>
        <v>10965.460000000001</v>
      </c>
      <c r="K56" s="201" t="s">
        <v>129</v>
      </c>
      <c r="L56" s="201" t="s">
        <v>122</v>
      </c>
      <c r="M56" s="201" t="s">
        <v>397</v>
      </c>
      <c r="N56" s="202">
        <v>45873</v>
      </c>
      <c r="O56" s="203" t="s">
        <v>222</v>
      </c>
      <c r="P56" s="201" t="s">
        <v>223</v>
      </c>
      <c r="Q56" s="201" t="s">
        <v>223</v>
      </c>
      <c r="R56" s="201" t="s">
        <v>126</v>
      </c>
      <c r="S56" s="203" t="s">
        <v>127</v>
      </c>
      <c r="T56" s="201" t="s">
        <v>128</v>
      </c>
      <c r="U56" s="201">
        <v>10402</v>
      </c>
      <c r="V56" s="201">
        <v>10402</v>
      </c>
      <c r="W56" s="201">
        <v>8</v>
      </c>
      <c r="X56" s="201">
        <v>2025</v>
      </c>
      <c r="Y56" s="201">
        <v>325</v>
      </c>
      <c r="Z56" s="201">
        <v>0</v>
      </c>
      <c r="AA56" s="202" t="s">
        <v>129</v>
      </c>
      <c r="AB56" s="201" t="s">
        <v>398</v>
      </c>
      <c r="AC56" s="202">
        <v>45898</v>
      </c>
      <c r="AD56" s="205">
        <v>45903</v>
      </c>
      <c r="AE56" s="205">
        <v>45901</v>
      </c>
      <c r="AF56" s="209">
        <f t="shared" si="5"/>
        <v>-2</v>
      </c>
      <c r="AG56" s="207">
        <f t="shared" si="6"/>
        <v>10965.460000000001</v>
      </c>
      <c r="AH56" s="208">
        <f t="shared" si="7"/>
        <v>-21930.920000000002</v>
      </c>
      <c r="AI56" s="209" t="s">
        <v>131</v>
      </c>
    </row>
    <row r="57" spans="1:35" x14ac:dyDescent="0.2">
      <c r="A57" s="201">
        <v>2025</v>
      </c>
      <c r="B57" s="201">
        <v>161</v>
      </c>
      <c r="C57" s="202">
        <v>45877</v>
      </c>
      <c r="D57" s="203" t="s">
        <v>399</v>
      </c>
      <c r="E57" s="202">
        <v>45869</v>
      </c>
      <c r="F57" s="203" t="s">
        <v>400</v>
      </c>
      <c r="G57" s="204">
        <v>610</v>
      </c>
      <c r="H57" s="204">
        <v>110</v>
      </c>
      <c r="I57" s="201" t="s">
        <v>120</v>
      </c>
      <c r="J57" s="204">
        <f t="shared" si="4"/>
        <v>500</v>
      </c>
      <c r="K57" s="201" t="s">
        <v>129</v>
      </c>
      <c r="L57" s="201" t="s">
        <v>122</v>
      </c>
      <c r="M57" s="201" t="s">
        <v>401</v>
      </c>
      <c r="N57" s="202">
        <v>45873</v>
      </c>
      <c r="O57" s="203" t="s">
        <v>222</v>
      </c>
      <c r="P57" s="201" t="s">
        <v>223</v>
      </c>
      <c r="Q57" s="201" t="s">
        <v>223</v>
      </c>
      <c r="R57" s="201" t="s">
        <v>126</v>
      </c>
      <c r="S57" s="203" t="s">
        <v>127</v>
      </c>
      <c r="T57" s="201" t="s">
        <v>128</v>
      </c>
      <c r="U57" s="201">
        <v>10402</v>
      </c>
      <c r="V57" s="201">
        <v>10402</v>
      </c>
      <c r="W57" s="201">
        <v>11</v>
      </c>
      <c r="X57" s="201">
        <v>2025</v>
      </c>
      <c r="Y57" s="201">
        <v>321</v>
      </c>
      <c r="Z57" s="201">
        <v>0</v>
      </c>
      <c r="AA57" s="202" t="s">
        <v>129</v>
      </c>
      <c r="AB57" s="201" t="s">
        <v>402</v>
      </c>
      <c r="AC57" s="202">
        <v>45898</v>
      </c>
      <c r="AD57" s="205">
        <v>45903</v>
      </c>
      <c r="AE57" s="205">
        <v>45901</v>
      </c>
      <c r="AF57" s="209">
        <f t="shared" si="5"/>
        <v>-2</v>
      </c>
      <c r="AG57" s="207">
        <f t="shared" si="6"/>
        <v>500</v>
      </c>
      <c r="AH57" s="208">
        <f t="shared" si="7"/>
        <v>-1000</v>
      </c>
      <c r="AI57" s="209" t="s">
        <v>131</v>
      </c>
    </row>
    <row r="58" spans="1:35" x14ac:dyDescent="0.2">
      <c r="A58" s="201">
        <v>2025</v>
      </c>
      <c r="B58" s="201">
        <v>162</v>
      </c>
      <c r="C58" s="202">
        <v>45877</v>
      </c>
      <c r="D58" s="203" t="s">
        <v>403</v>
      </c>
      <c r="E58" s="202">
        <v>45869</v>
      </c>
      <c r="F58" s="203" t="s">
        <v>404</v>
      </c>
      <c r="G58" s="204">
        <v>1871.15</v>
      </c>
      <c r="H58" s="204">
        <v>337.42</v>
      </c>
      <c r="I58" s="201" t="s">
        <v>120</v>
      </c>
      <c r="J58" s="204">
        <f t="shared" si="4"/>
        <v>1533.73</v>
      </c>
      <c r="K58" s="201" t="s">
        <v>129</v>
      </c>
      <c r="L58" s="201" t="s">
        <v>122</v>
      </c>
      <c r="M58" s="201" t="s">
        <v>405</v>
      </c>
      <c r="N58" s="202">
        <v>45873</v>
      </c>
      <c r="O58" s="203" t="s">
        <v>222</v>
      </c>
      <c r="P58" s="201" t="s">
        <v>223</v>
      </c>
      <c r="Q58" s="201" t="s">
        <v>223</v>
      </c>
      <c r="R58" s="201" t="s">
        <v>126</v>
      </c>
      <c r="S58" s="203" t="s">
        <v>127</v>
      </c>
      <c r="T58" s="201" t="s">
        <v>128</v>
      </c>
      <c r="U58" s="201">
        <v>10402</v>
      </c>
      <c r="V58" s="201">
        <v>10402</v>
      </c>
      <c r="W58" s="201">
        <v>50</v>
      </c>
      <c r="X58" s="201">
        <v>2025</v>
      </c>
      <c r="Y58" s="201">
        <v>319</v>
      </c>
      <c r="Z58" s="201">
        <v>0</v>
      </c>
      <c r="AA58" s="202" t="s">
        <v>129</v>
      </c>
      <c r="AB58" s="201" t="s">
        <v>406</v>
      </c>
      <c r="AC58" s="202">
        <v>45898</v>
      </c>
      <c r="AD58" s="205">
        <v>45903</v>
      </c>
      <c r="AE58" s="205">
        <v>45901</v>
      </c>
      <c r="AF58" s="209">
        <f t="shared" si="5"/>
        <v>-2</v>
      </c>
      <c r="AG58" s="207">
        <f t="shared" si="6"/>
        <v>1533.73</v>
      </c>
      <c r="AH58" s="208">
        <f t="shared" si="7"/>
        <v>-3067.46</v>
      </c>
      <c r="AI58" s="209" t="s">
        <v>131</v>
      </c>
    </row>
    <row r="59" spans="1:35" x14ac:dyDescent="0.2">
      <c r="A59" s="201">
        <v>2025</v>
      </c>
      <c r="B59" s="201">
        <v>163</v>
      </c>
      <c r="C59" s="202">
        <v>45877</v>
      </c>
      <c r="D59" s="203" t="s">
        <v>407</v>
      </c>
      <c r="E59" s="202">
        <v>45869</v>
      </c>
      <c r="F59" s="203" t="s">
        <v>408</v>
      </c>
      <c r="G59" s="204">
        <v>1462.19</v>
      </c>
      <c r="H59" s="204">
        <v>263.67</v>
      </c>
      <c r="I59" s="201" t="s">
        <v>120</v>
      </c>
      <c r="J59" s="204">
        <f t="shared" si="4"/>
        <v>1198.52</v>
      </c>
      <c r="K59" s="201" t="s">
        <v>129</v>
      </c>
      <c r="L59" s="201" t="s">
        <v>122</v>
      </c>
      <c r="M59" s="201" t="s">
        <v>409</v>
      </c>
      <c r="N59" s="202">
        <v>45873</v>
      </c>
      <c r="O59" s="203" t="s">
        <v>222</v>
      </c>
      <c r="P59" s="201" t="s">
        <v>223</v>
      </c>
      <c r="Q59" s="201" t="s">
        <v>223</v>
      </c>
      <c r="R59" s="201" t="s">
        <v>126</v>
      </c>
      <c r="S59" s="203" t="s">
        <v>127</v>
      </c>
      <c r="T59" s="201" t="s">
        <v>128</v>
      </c>
      <c r="U59" s="201">
        <v>10402</v>
      </c>
      <c r="V59" s="201">
        <v>10402</v>
      </c>
      <c r="W59" s="201">
        <v>13</v>
      </c>
      <c r="X59" s="201">
        <v>2025</v>
      </c>
      <c r="Y59" s="201">
        <v>316</v>
      </c>
      <c r="Z59" s="201">
        <v>0</v>
      </c>
      <c r="AA59" s="202" t="s">
        <v>129</v>
      </c>
      <c r="AB59" s="201" t="s">
        <v>410</v>
      </c>
      <c r="AC59" s="202">
        <v>45898</v>
      </c>
      <c r="AD59" s="205">
        <v>45903</v>
      </c>
      <c r="AE59" s="205">
        <v>45901</v>
      </c>
      <c r="AF59" s="209">
        <f t="shared" si="5"/>
        <v>-2</v>
      </c>
      <c r="AG59" s="207">
        <f t="shared" si="6"/>
        <v>1198.52</v>
      </c>
      <c r="AH59" s="208">
        <f t="shared" si="7"/>
        <v>-2397.04</v>
      </c>
      <c r="AI59" s="209" t="s">
        <v>131</v>
      </c>
    </row>
    <row r="60" spans="1:35" x14ac:dyDescent="0.2">
      <c r="A60" s="201">
        <v>2025</v>
      </c>
      <c r="B60" s="201">
        <v>164</v>
      </c>
      <c r="C60" s="202">
        <v>45877</v>
      </c>
      <c r="D60" s="203" t="s">
        <v>411</v>
      </c>
      <c r="E60" s="202">
        <v>45869</v>
      </c>
      <c r="F60" s="203"/>
      <c r="G60" s="204">
        <v>2198.5500000000002</v>
      </c>
      <c r="H60" s="204">
        <v>396.46</v>
      </c>
      <c r="I60" s="201" t="s">
        <v>120</v>
      </c>
      <c r="J60" s="204">
        <f t="shared" si="4"/>
        <v>1802.0900000000001</v>
      </c>
      <c r="K60" s="201" t="s">
        <v>129</v>
      </c>
      <c r="L60" s="201" t="s">
        <v>122</v>
      </c>
      <c r="M60" s="201" t="s">
        <v>412</v>
      </c>
      <c r="N60" s="202">
        <v>45873</v>
      </c>
      <c r="O60" s="203" t="s">
        <v>222</v>
      </c>
      <c r="P60" s="201" t="s">
        <v>223</v>
      </c>
      <c r="Q60" s="201" t="s">
        <v>223</v>
      </c>
      <c r="R60" s="201" t="s">
        <v>126</v>
      </c>
      <c r="S60" s="203" t="s">
        <v>127</v>
      </c>
      <c r="T60" s="201" t="s">
        <v>128</v>
      </c>
      <c r="U60" s="201">
        <v>10402</v>
      </c>
      <c r="V60" s="201">
        <v>10402</v>
      </c>
      <c r="W60" s="201">
        <v>13</v>
      </c>
      <c r="X60" s="201">
        <v>2024</v>
      </c>
      <c r="Y60" s="201">
        <v>153</v>
      </c>
      <c r="Z60" s="201">
        <v>0</v>
      </c>
      <c r="AA60" s="202" t="s">
        <v>129</v>
      </c>
      <c r="AB60" s="201" t="s">
        <v>413</v>
      </c>
      <c r="AC60" s="202">
        <v>45898</v>
      </c>
      <c r="AD60" s="205">
        <v>45903</v>
      </c>
      <c r="AE60" s="205">
        <v>45901</v>
      </c>
      <c r="AF60" s="209">
        <f t="shared" si="5"/>
        <v>-2</v>
      </c>
      <c r="AG60" s="207">
        <f t="shared" si="6"/>
        <v>1802.0900000000001</v>
      </c>
      <c r="AH60" s="208">
        <f t="shared" si="7"/>
        <v>-3604.1800000000003</v>
      </c>
      <c r="AI60" s="209" t="s">
        <v>131</v>
      </c>
    </row>
    <row r="61" spans="1:35" x14ac:dyDescent="0.2">
      <c r="A61" s="201">
        <v>2025</v>
      </c>
      <c r="B61" s="201">
        <v>164</v>
      </c>
      <c r="C61" s="202">
        <v>45877</v>
      </c>
      <c r="D61" s="203" t="s">
        <v>411</v>
      </c>
      <c r="E61" s="202">
        <v>45869</v>
      </c>
      <c r="F61" s="203"/>
      <c r="G61" s="204">
        <v>7634.05</v>
      </c>
      <c r="H61" s="204">
        <v>1376.63</v>
      </c>
      <c r="I61" s="201" t="s">
        <v>120</v>
      </c>
      <c r="J61" s="204">
        <f t="shared" si="4"/>
        <v>6257.42</v>
      </c>
      <c r="K61" s="201" t="s">
        <v>129</v>
      </c>
      <c r="L61" s="201" t="s">
        <v>122</v>
      </c>
      <c r="M61" s="201" t="s">
        <v>412</v>
      </c>
      <c r="N61" s="202">
        <v>45873</v>
      </c>
      <c r="O61" s="203" t="s">
        <v>222</v>
      </c>
      <c r="P61" s="201" t="s">
        <v>223</v>
      </c>
      <c r="Q61" s="201" t="s">
        <v>223</v>
      </c>
      <c r="R61" s="201" t="s">
        <v>126</v>
      </c>
      <c r="S61" s="203" t="s">
        <v>127</v>
      </c>
      <c r="T61" s="201" t="s">
        <v>128</v>
      </c>
      <c r="U61" s="201">
        <v>10402</v>
      </c>
      <c r="V61" s="201">
        <v>10402</v>
      </c>
      <c r="W61" s="201">
        <v>13</v>
      </c>
      <c r="X61" s="201">
        <v>2025</v>
      </c>
      <c r="Y61" s="201">
        <v>154</v>
      </c>
      <c r="Z61" s="201">
        <v>0</v>
      </c>
      <c r="AA61" s="202" t="s">
        <v>129</v>
      </c>
      <c r="AB61" s="201" t="s">
        <v>414</v>
      </c>
      <c r="AC61" s="202">
        <v>45898</v>
      </c>
      <c r="AD61" s="205">
        <v>45903</v>
      </c>
      <c r="AE61" s="205">
        <v>45901</v>
      </c>
      <c r="AF61" s="209">
        <f t="shared" si="5"/>
        <v>-2</v>
      </c>
      <c r="AG61" s="207">
        <f t="shared" si="6"/>
        <v>6257.42</v>
      </c>
      <c r="AH61" s="208">
        <f t="shared" si="7"/>
        <v>-12514.84</v>
      </c>
      <c r="AI61" s="209" t="s">
        <v>131</v>
      </c>
    </row>
    <row r="62" spans="1:35" x14ac:dyDescent="0.2">
      <c r="A62" s="201">
        <v>2025</v>
      </c>
      <c r="B62" s="201">
        <v>165</v>
      </c>
      <c r="C62" s="202">
        <v>45877</v>
      </c>
      <c r="D62" s="203" t="s">
        <v>415</v>
      </c>
      <c r="E62" s="202">
        <v>45869</v>
      </c>
      <c r="F62" s="203" t="s">
        <v>416</v>
      </c>
      <c r="G62" s="204">
        <v>6000</v>
      </c>
      <c r="H62" s="204">
        <v>1081.97</v>
      </c>
      <c r="I62" s="201" t="s">
        <v>120</v>
      </c>
      <c r="J62" s="204">
        <f t="shared" si="4"/>
        <v>4918.03</v>
      </c>
      <c r="K62" s="201" t="s">
        <v>129</v>
      </c>
      <c r="L62" s="201" t="s">
        <v>122</v>
      </c>
      <c r="M62" s="201" t="s">
        <v>417</v>
      </c>
      <c r="N62" s="202">
        <v>45873</v>
      </c>
      <c r="O62" s="203" t="s">
        <v>222</v>
      </c>
      <c r="P62" s="201" t="s">
        <v>223</v>
      </c>
      <c r="Q62" s="201" t="s">
        <v>223</v>
      </c>
      <c r="R62" s="201" t="s">
        <v>126</v>
      </c>
      <c r="S62" s="203" t="s">
        <v>127</v>
      </c>
      <c r="T62" s="201" t="s">
        <v>128</v>
      </c>
      <c r="U62" s="201">
        <v>10402</v>
      </c>
      <c r="V62" s="201">
        <v>10402</v>
      </c>
      <c r="W62" s="201">
        <v>26</v>
      </c>
      <c r="X62" s="201">
        <v>2025</v>
      </c>
      <c r="Y62" s="201">
        <v>156</v>
      </c>
      <c r="Z62" s="201">
        <v>0</v>
      </c>
      <c r="AA62" s="202" t="s">
        <v>129</v>
      </c>
      <c r="AB62" s="201" t="s">
        <v>418</v>
      </c>
      <c r="AC62" s="202">
        <v>45898</v>
      </c>
      <c r="AD62" s="205">
        <v>45903</v>
      </c>
      <c r="AE62" s="205">
        <v>45901</v>
      </c>
      <c r="AF62" s="209">
        <f t="shared" si="5"/>
        <v>-2</v>
      </c>
      <c r="AG62" s="207">
        <f t="shared" si="6"/>
        <v>4918.03</v>
      </c>
      <c r="AH62" s="208">
        <f t="shared" si="7"/>
        <v>-9836.06</v>
      </c>
      <c r="AI62" s="209" t="s">
        <v>131</v>
      </c>
    </row>
    <row r="63" spans="1:35" x14ac:dyDescent="0.2">
      <c r="A63" s="201">
        <v>2025</v>
      </c>
      <c r="B63" s="201">
        <v>166</v>
      </c>
      <c r="C63" s="202">
        <v>45877</v>
      </c>
      <c r="D63" s="203" t="s">
        <v>419</v>
      </c>
      <c r="E63" s="202">
        <v>45869</v>
      </c>
      <c r="F63" s="203" t="s">
        <v>420</v>
      </c>
      <c r="G63" s="204">
        <v>2249.38</v>
      </c>
      <c r="H63" s="204">
        <v>405.63</v>
      </c>
      <c r="I63" s="201" t="s">
        <v>120</v>
      </c>
      <c r="J63" s="204">
        <f t="shared" si="4"/>
        <v>1843.75</v>
      </c>
      <c r="K63" s="201" t="s">
        <v>129</v>
      </c>
      <c r="L63" s="201" t="s">
        <v>122</v>
      </c>
      <c r="M63" s="201" t="s">
        <v>421</v>
      </c>
      <c r="N63" s="202">
        <v>45873</v>
      </c>
      <c r="O63" s="203" t="s">
        <v>222</v>
      </c>
      <c r="P63" s="201" t="s">
        <v>223</v>
      </c>
      <c r="Q63" s="201" t="s">
        <v>223</v>
      </c>
      <c r="R63" s="201" t="s">
        <v>126</v>
      </c>
      <c r="S63" s="203" t="s">
        <v>127</v>
      </c>
      <c r="T63" s="201" t="s">
        <v>128</v>
      </c>
      <c r="U63" s="201">
        <v>10402</v>
      </c>
      <c r="V63" s="201">
        <v>10402</v>
      </c>
      <c r="W63" s="201">
        <v>4</v>
      </c>
      <c r="X63" s="201">
        <v>2025</v>
      </c>
      <c r="Y63" s="201">
        <v>82</v>
      </c>
      <c r="Z63" s="201">
        <v>0</v>
      </c>
      <c r="AA63" s="202" t="s">
        <v>129</v>
      </c>
      <c r="AB63" s="201" t="s">
        <v>422</v>
      </c>
      <c r="AC63" s="202">
        <v>45898</v>
      </c>
      <c r="AD63" s="205">
        <v>45903</v>
      </c>
      <c r="AE63" s="205">
        <v>45901</v>
      </c>
      <c r="AF63" s="209">
        <f t="shared" si="5"/>
        <v>-2</v>
      </c>
      <c r="AG63" s="207">
        <f t="shared" si="6"/>
        <v>1843.75</v>
      </c>
      <c r="AH63" s="208">
        <f t="shared" si="7"/>
        <v>-3687.5</v>
      </c>
      <c r="AI63" s="209" t="s">
        <v>131</v>
      </c>
    </row>
    <row r="64" spans="1:35" x14ac:dyDescent="0.2">
      <c r="A64" s="201">
        <v>2025</v>
      </c>
      <c r="B64" s="201">
        <v>167</v>
      </c>
      <c r="C64" s="202">
        <v>45877</v>
      </c>
      <c r="D64" s="203" t="s">
        <v>423</v>
      </c>
      <c r="E64" s="202">
        <v>45869</v>
      </c>
      <c r="F64" s="203" t="s">
        <v>424</v>
      </c>
      <c r="G64" s="204">
        <v>1373.3</v>
      </c>
      <c r="H64" s="204">
        <v>247.65</v>
      </c>
      <c r="I64" s="201" t="s">
        <v>120</v>
      </c>
      <c r="J64" s="204">
        <f t="shared" si="4"/>
        <v>1125.6499999999999</v>
      </c>
      <c r="K64" s="201" t="s">
        <v>129</v>
      </c>
      <c r="L64" s="201" t="s">
        <v>122</v>
      </c>
      <c r="M64" s="201" t="s">
        <v>425</v>
      </c>
      <c r="N64" s="202">
        <v>45873</v>
      </c>
      <c r="O64" s="203" t="s">
        <v>222</v>
      </c>
      <c r="P64" s="201" t="s">
        <v>223</v>
      </c>
      <c r="Q64" s="201" t="s">
        <v>223</v>
      </c>
      <c r="R64" s="201" t="s">
        <v>137</v>
      </c>
      <c r="S64" s="203" t="s">
        <v>138</v>
      </c>
      <c r="T64" s="201" t="s">
        <v>156</v>
      </c>
      <c r="U64" s="201">
        <v>10202</v>
      </c>
      <c r="V64" s="201">
        <v>10202</v>
      </c>
      <c r="W64" s="201">
        <v>27</v>
      </c>
      <c r="X64" s="201">
        <v>2024</v>
      </c>
      <c r="Y64" s="201">
        <v>145</v>
      </c>
      <c r="Z64" s="201">
        <v>0</v>
      </c>
      <c r="AA64" s="202" t="s">
        <v>129</v>
      </c>
      <c r="AB64" s="201" t="s">
        <v>426</v>
      </c>
      <c r="AC64" s="202">
        <v>45898</v>
      </c>
      <c r="AD64" s="205">
        <v>45903</v>
      </c>
      <c r="AE64" s="205">
        <v>45901</v>
      </c>
      <c r="AF64" s="209">
        <f t="shared" si="5"/>
        <v>-2</v>
      </c>
      <c r="AG64" s="207">
        <f t="shared" si="6"/>
        <v>1125.6499999999999</v>
      </c>
      <c r="AH64" s="208">
        <f t="shared" si="7"/>
        <v>-2251.2999999999997</v>
      </c>
      <c r="AI64" s="209" t="s">
        <v>131</v>
      </c>
    </row>
    <row r="65" spans="1:35" x14ac:dyDescent="0.2">
      <c r="A65" s="201">
        <v>2025</v>
      </c>
      <c r="B65" s="201">
        <v>168</v>
      </c>
      <c r="C65" s="202">
        <v>45877</v>
      </c>
      <c r="D65" s="203" t="s">
        <v>427</v>
      </c>
      <c r="E65" s="202">
        <v>45869</v>
      </c>
      <c r="F65" s="203" t="s">
        <v>428</v>
      </c>
      <c r="G65" s="204">
        <v>17254.740000000002</v>
      </c>
      <c r="H65" s="204">
        <v>3111.51</v>
      </c>
      <c r="I65" s="201" t="s">
        <v>120</v>
      </c>
      <c r="J65" s="204">
        <f t="shared" si="4"/>
        <v>14143.230000000001</v>
      </c>
      <c r="K65" s="201" t="s">
        <v>129</v>
      </c>
      <c r="L65" s="201" t="s">
        <v>122</v>
      </c>
      <c r="M65" s="201" t="s">
        <v>429</v>
      </c>
      <c r="N65" s="202">
        <v>45873</v>
      </c>
      <c r="O65" s="203" t="s">
        <v>222</v>
      </c>
      <c r="P65" s="201" t="s">
        <v>223</v>
      </c>
      <c r="Q65" s="201" t="s">
        <v>223</v>
      </c>
      <c r="R65" s="201" t="s">
        <v>430</v>
      </c>
      <c r="S65" s="203" t="s">
        <v>430</v>
      </c>
      <c r="T65" s="201" t="s">
        <v>210</v>
      </c>
      <c r="U65" s="201">
        <v>20401</v>
      </c>
      <c r="V65" s="201">
        <v>20401</v>
      </c>
      <c r="W65" s="201">
        <v>63</v>
      </c>
      <c r="X65" s="201">
        <v>2024</v>
      </c>
      <c r="Y65" s="201">
        <v>81</v>
      </c>
      <c r="Z65" s="201">
        <v>1</v>
      </c>
      <c r="AA65" s="202" t="s">
        <v>129</v>
      </c>
      <c r="AB65" s="201" t="s">
        <v>431</v>
      </c>
      <c r="AC65" s="202">
        <v>45898</v>
      </c>
      <c r="AD65" s="205">
        <v>45903</v>
      </c>
      <c r="AE65" s="205">
        <v>45901</v>
      </c>
      <c r="AF65" s="209">
        <f t="shared" si="5"/>
        <v>-2</v>
      </c>
      <c r="AG65" s="207">
        <f t="shared" si="6"/>
        <v>14143.230000000001</v>
      </c>
      <c r="AH65" s="208">
        <f t="shared" si="7"/>
        <v>-28286.460000000003</v>
      </c>
      <c r="AI65" s="209" t="s">
        <v>131</v>
      </c>
    </row>
    <row r="66" spans="1:35" x14ac:dyDescent="0.2">
      <c r="A66" s="201">
        <v>2025</v>
      </c>
      <c r="B66" s="201">
        <v>169</v>
      </c>
      <c r="C66" s="202">
        <v>45877</v>
      </c>
      <c r="D66" s="203" t="s">
        <v>432</v>
      </c>
      <c r="E66" s="202">
        <v>45869</v>
      </c>
      <c r="F66" s="203" t="s">
        <v>433</v>
      </c>
      <c r="G66" s="204">
        <v>25092.48</v>
      </c>
      <c r="H66" s="204">
        <v>4524.87</v>
      </c>
      <c r="I66" s="201" t="s">
        <v>120</v>
      </c>
      <c r="J66" s="204">
        <f t="shared" si="4"/>
        <v>20567.61</v>
      </c>
      <c r="K66" s="201" t="s">
        <v>129</v>
      </c>
      <c r="L66" s="201" t="s">
        <v>122</v>
      </c>
      <c r="M66" s="201" t="s">
        <v>434</v>
      </c>
      <c r="N66" s="202">
        <v>45873</v>
      </c>
      <c r="O66" s="203" t="s">
        <v>222</v>
      </c>
      <c r="P66" s="201" t="s">
        <v>223</v>
      </c>
      <c r="Q66" s="201" t="s">
        <v>223</v>
      </c>
      <c r="R66" s="201" t="s">
        <v>137</v>
      </c>
      <c r="S66" s="203" t="s">
        <v>138</v>
      </c>
      <c r="T66" s="201" t="s">
        <v>156</v>
      </c>
      <c r="U66" s="201">
        <v>10202</v>
      </c>
      <c r="V66" s="201">
        <v>10202</v>
      </c>
      <c r="W66" s="201">
        <v>2</v>
      </c>
      <c r="X66" s="201">
        <v>2025</v>
      </c>
      <c r="Y66" s="201">
        <v>307</v>
      </c>
      <c r="Z66" s="201">
        <v>0</v>
      </c>
      <c r="AA66" s="202" t="s">
        <v>129</v>
      </c>
      <c r="AB66" s="201" t="s">
        <v>435</v>
      </c>
      <c r="AC66" s="202">
        <v>45898</v>
      </c>
      <c r="AD66" s="205">
        <v>45903</v>
      </c>
      <c r="AE66" s="205">
        <v>45901</v>
      </c>
      <c r="AF66" s="209">
        <f t="shared" si="5"/>
        <v>-2</v>
      </c>
      <c r="AG66" s="207">
        <f t="shared" si="6"/>
        <v>20567.61</v>
      </c>
      <c r="AH66" s="208">
        <f t="shared" si="7"/>
        <v>-41135.22</v>
      </c>
      <c r="AI66" s="209" t="s">
        <v>131</v>
      </c>
    </row>
    <row r="67" spans="1:35" x14ac:dyDescent="0.2">
      <c r="A67" s="201">
        <v>2025</v>
      </c>
      <c r="B67" s="201">
        <v>170</v>
      </c>
      <c r="C67" s="202">
        <v>45877</v>
      </c>
      <c r="D67" s="203" t="s">
        <v>436</v>
      </c>
      <c r="E67" s="202">
        <v>45869</v>
      </c>
      <c r="F67" s="203" t="s">
        <v>437</v>
      </c>
      <c r="G67" s="204">
        <v>10609.03</v>
      </c>
      <c r="H67" s="204">
        <v>1913.1</v>
      </c>
      <c r="I67" s="201" t="s">
        <v>120</v>
      </c>
      <c r="J67" s="204">
        <f t="shared" si="4"/>
        <v>8695.93</v>
      </c>
      <c r="K67" s="201" t="s">
        <v>129</v>
      </c>
      <c r="L67" s="201" t="s">
        <v>122</v>
      </c>
      <c r="M67" s="201" t="s">
        <v>438</v>
      </c>
      <c r="N67" s="202">
        <v>45873</v>
      </c>
      <c r="O67" s="203" t="s">
        <v>222</v>
      </c>
      <c r="P67" s="201" t="s">
        <v>223</v>
      </c>
      <c r="Q67" s="201" t="s">
        <v>223</v>
      </c>
      <c r="R67" s="201" t="s">
        <v>137</v>
      </c>
      <c r="S67" s="203" t="s">
        <v>138</v>
      </c>
      <c r="T67" s="201" t="s">
        <v>156</v>
      </c>
      <c r="U67" s="201">
        <v>10202</v>
      </c>
      <c r="V67" s="201">
        <v>10202</v>
      </c>
      <c r="W67" s="201">
        <v>2</v>
      </c>
      <c r="X67" s="201">
        <v>2025</v>
      </c>
      <c r="Y67" s="201">
        <v>158</v>
      </c>
      <c r="Z67" s="201">
        <v>0</v>
      </c>
      <c r="AA67" s="202" t="s">
        <v>129</v>
      </c>
      <c r="AB67" s="201" t="s">
        <v>439</v>
      </c>
      <c r="AC67" s="202">
        <v>45898</v>
      </c>
      <c r="AD67" s="205">
        <v>45903</v>
      </c>
      <c r="AE67" s="205">
        <v>45901</v>
      </c>
      <c r="AF67" s="209">
        <f t="shared" si="5"/>
        <v>-2</v>
      </c>
      <c r="AG67" s="207">
        <f t="shared" si="6"/>
        <v>8695.93</v>
      </c>
      <c r="AH67" s="208">
        <f t="shared" si="7"/>
        <v>-17391.86</v>
      </c>
      <c r="AI67" s="209" t="s">
        <v>131</v>
      </c>
    </row>
    <row r="68" spans="1:35" x14ac:dyDescent="0.2">
      <c r="A68" s="201">
        <v>2025</v>
      </c>
      <c r="B68" s="201">
        <v>171</v>
      </c>
      <c r="C68" s="202">
        <v>45877</v>
      </c>
      <c r="D68" s="203" t="s">
        <v>440</v>
      </c>
      <c r="E68" s="202">
        <v>45869</v>
      </c>
      <c r="F68" s="203" t="s">
        <v>441</v>
      </c>
      <c r="G68" s="204">
        <v>443250</v>
      </c>
      <c r="H68" s="204">
        <v>79930.33</v>
      </c>
      <c r="I68" s="201" t="s">
        <v>120</v>
      </c>
      <c r="J68" s="204">
        <f t="shared" si="4"/>
        <v>363319.67</v>
      </c>
      <c r="K68" s="201" t="s">
        <v>129</v>
      </c>
      <c r="L68" s="201" t="s">
        <v>122</v>
      </c>
      <c r="M68" s="201" t="s">
        <v>442</v>
      </c>
      <c r="N68" s="202">
        <v>45873</v>
      </c>
      <c r="O68" s="203" t="s">
        <v>222</v>
      </c>
      <c r="P68" s="201" t="s">
        <v>223</v>
      </c>
      <c r="Q68" s="201" t="s">
        <v>223</v>
      </c>
      <c r="R68" s="201" t="s">
        <v>430</v>
      </c>
      <c r="S68" s="203" t="s">
        <v>430</v>
      </c>
      <c r="T68" s="201" t="s">
        <v>443</v>
      </c>
      <c r="U68" s="201">
        <v>4005</v>
      </c>
      <c r="V68" s="201">
        <v>4005</v>
      </c>
      <c r="W68" s="201">
        <v>2</v>
      </c>
      <c r="X68" s="201">
        <v>2025</v>
      </c>
      <c r="Y68" s="201">
        <v>162</v>
      </c>
      <c r="Z68" s="201">
        <v>0</v>
      </c>
      <c r="AA68" s="202" t="s">
        <v>129</v>
      </c>
      <c r="AB68" s="201" t="s">
        <v>444</v>
      </c>
      <c r="AC68" s="202">
        <v>45919</v>
      </c>
      <c r="AD68" s="205">
        <v>45903</v>
      </c>
      <c r="AE68" s="205">
        <v>45919</v>
      </c>
      <c r="AF68" s="209">
        <f t="shared" si="5"/>
        <v>16</v>
      </c>
      <c r="AG68" s="207">
        <f t="shared" si="6"/>
        <v>363319.67</v>
      </c>
      <c r="AH68" s="208">
        <f t="shared" si="7"/>
        <v>5813114.7199999997</v>
      </c>
      <c r="AI68" s="209" t="s">
        <v>131</v>
      </c>
    </row>
    <row r="69" spans="1:35" x14ac:dyDescent="0.2">
      <c r="A69" s="201">
        <v>2025</v>
      </c>
      <c r="B69" s="201">
        <v>172</v>
      </c>
      <c r="C69" s="202">
        <v>45877</v>
      </c>
      <c r="D69" s="203" t="s">
        <v>445</v>
      </c>
      <c r="E69" s="202">
        <v>45873</v>
      </c>
      <c r="F69" s="203" t="s">
        <v>446</v>
      </c>
      <c r="G69" s="204">
        <v>3500</v>
      </c>
      <c r="H69" s="204">
        <v>631.15</v>
      </c>
      <c r="I69" s="201" t="s">
        <v>131</v>
      </c>
      <c r="J69" s="204">
        <f t="shared" si="4"/>
        <v>3500</v>
      </c>
      <c r="K69" s="201" t="s">
        <v>447</v>
      </c>
      <c r="L69" s="201" t="s">
        <v>122</v>
      </c>
      <c r="M69" s="201" t="s">
        <v>448</v>
      </c>
      <c r="N69" s="202">
        <v>45873</v>
      </c>
      <c r="O69" s="203" t="s">
        <v>449</v>
      </c>
      <c r="P69" s="201" t="s">
        <v>450</v>
      </c>
      <c r="Q69" s="201" t="s">
        <v>451</v>
      </c>
      <c r="R69" s="201" t="s">
        <v>137</v>
      </c>
      <c r="S69" s="203" t="s">
        <v>138</v>
      </c>
      <c r="T69" s="201" t="s">
        <v>156</v>
      </c>
      <c r="U69" s="201">
        <v>10202</v>
      </c>
      <c r="V69" s="201">
        <v>10202</v>
      </c>
      <c r="W69" s="201">
        <v>2</v>
      </c>
      <c r="X69" s="201">
        <v>2025</v>
      </c>
      <c r="Y69" s="201">
        <v>291</v>
      </c>
      <c r="Z69" s="201">
        <v>0</v>
      </c>
      <c r="AA69" s="202" t="s">
        <v>129</v>
      </c>
      <c r="AB69" s="201" t="s">
        <v>452</v>
      </c>
      <c r="AC69" s="202">
        <v>45889</v>
      </c>
      <c r="AD69" s="205">
        <v>45903</v>
      </c>
      <c r="AE69" s="205">
        <v>45890</v>
      </c>
      <c r="AF69" s="209">
        <f t="shared" si="5"/>
        <v>-13</v>
      </c>
      <c r="AG69" s="207">
        <f t="shared" si="6"/>
        <v>3500</v>
      </c>
      <c r="AH69" s="208">
        <f t="shared" si="7"/>
        <v>-45500</v>
      </c>
      <c r="AI69" s="209" t="s">
        <v>131</v>
      </c>
    </row>
    <row r="70" spans="1:35" x14ac:dyDescent="0.2">
      <c r="A70" s="201">
        <v>2025</v>
      </c>
      <c r="B70" s="201">
        <v>173</v>
      </c>
      <c r="C70" s="202">
        <v>45877</v>
      </c>
      <c r="D70" s="203" t="s">
        <v>453</v>
      </c>
      <c r="E70" s="202">
        <v>45869</v>
      </c>
      <c r="F70" s="203" t="s">
        <v>454</v>
      </c>
      <c r="G70" s="204">
        <v>2135</v>
      </c>
      <c r="H70" s="204">
        <v>385</v>
      </c>
      <c r="I70" s="201" t="s">
        <v>120</v>
      </c>
      <c r="J70" s="204">
        <f t="shared" si="4"/>
        <v>1750</v>
      </c>
      <c r="K70" s="201" t="s">
        <v>455</v>
      </c>
      <c r="L70" s="201" t="s">
        <v>122</v>
      </c>
      <c r="M70" s="201" t="s">
        <v>456</v>
      </c>
      <c r="N70" s="202">
        <v>45871</v>
      </c>
      <c r="O70" s="203" t="s">
        <v>457</v>
      </c>
      <c r="P70" s="201" t="s">
        <v>458</v>
      </c>
      <c r="Q70" s="201" t="s">
        <v>458</v>
      </c>
      <c r="R70" s="201" t="s">
        <v>137</v>
      </c>
      <c r="S70" s="203" t="s">
        <v>138</v>
      </c>
      <c r="T70" s="201" t="s">
        <v>156</v>
      </c>
      <c r="U70" s="201">
        <v>10202</v>
      </c>
      <c r="V70" s="201">
        <v>10202</v>
      </c>
      <c r="W70" s="201">
        <v>28</v>
      </c>
      <c r="X70" s="201">
        <v>2025</v>
      </c>
      <c r="Y70" s="201">
        <v>165</v>
      </c>
      <c r="Z70" s="201">
        <v>0</v>
      </c>
      <c r="AA70" s="202" t="s">
        <v>129</v>
      </c>
      <c r="AB70" s="201" t="s">
        <v>459</v>
      </c>
      <c r="AC70" s="202">
        <v>45898</v>
      </c>
      <c r="AD70" s="205">
        <v>45901</v>
      </c>
      <c r="AE70" s="205">
        <v>45898</v>
      </c>
      <c r="AF70" s="209">
        <f t="shared" si="5"/>
        <v>-3</v>
      </c>
      <c r="AG70" s="207">
        <f t="shared" si="6"/>
        <v>1750</v>
      </c>
      <c r="AH70" s="208">
        <f t="shared" si="7"/>
        <v>-5250</v>
      </c>
      <c r="AI70" s="209" t="s">
        <v>131</v>
      </c>
    </row>
    <row r="71" spans="1:35" x14ac:dyDescent="0.2">
      <c r="A71" s="201">
        <v>2025</v>
      </c>
      <c r="B71" s="201">
        <v>174</v>
      </c>
      <c r="C71" s="202">
        <v>45877</v>
      </c>
      <c r="D71" s="203" t="s">
        <v>460</v>
      </c>
      <c r="E71" s="202">
        <v>45869</v>
      </c>
      <c r="F71" s="203" t="s">
        <v>213</v>
      </c>
      <c r="G71" s="204">
        <v>365.15</v>
      </c>
      <c r="H71" s="204">
        <v>65.849999999999994</v>
      </c>
      <c r="I71" s="201" t="s">
        <v>120</v>
      </c>
      <c r="J71" s="204">
        <f t="shared" ref="J71:J102" si="8">IF(I71="SI",G71-H71,G71)</f>
        <v>299.29999999999995</v>
      </c>
      <c r="K71" s="201" t="s">
        <v>214</v>
      </c>
      <c r="L71" s="201" t="s">
        <v>122</v>
      </c>
      <c r="M71" s="201" t="s">
        <v>461</v>
      </c>
      <c r="N71" s="202">
        <v>45873</v>
      </c>
      <c r="O71" s="203" t="s">
        <v>216</v>
      </c>
      <c r="P71" s="201" t="s">
        <v>217</v>
      </c>
      <c r="Q71" s="201" t="s">
        <v>217</v>
      </c>
      <c r="R71" s="201" t="s">
        <v>137</v>
      </c>
      <c r="S71" s="203" t="s">
        <v>138</v>
      </c>
      <c r="T71" s="201" t="s">
        <v>156</v>
      </c>
      <c r="U71" s="201">
        <v>10202</v>
      </c>
      <c r="V71" s="201">
        <v>10202</v>
      </c>
      <c r="W71" s="201">
        <v>1</v>
      </c>
      <c r="X71" s="201">
        <v>2025</v>
      </c>
      <c r="Y71" s="201">
        <v>142</v>
      </c>
      <c r="Z71" s="201">
        <v>0</v>
      </c>
      <c r="AA71" s="202" t="s">
        <v>129</v>
      </c>
      <c r="AB71" s="201" t="s">
        <v>462</v>
      </c>
      <c r="AC71" s="202">
        <v>45889</v>
      </c>
      <c r="AD71" s="205">
        <v>45903</v>
      </c>
      <c r="AE71" s="205">
        <v>45890</v>
      </c>
      <c r="AF71" s="209">
        <f t="shared" ref="AF71:AF102" si="9">AE71-AD71</f>
        <v>-13</v>
      </c>
      <c r="AG71" s="207">
        <f t="shared" ref="AG71:AG92" si="10">IF(AI71="SI",0,J71)</f>
        <v>299.29999999999995</v>
      </c>
      <c r="AH71" s="208">
        <f t="shared" ref="AH71:AH102" si="11">AG71*AF71</f>
        <v>-3890.8999999999996</v>
      </c>
      <c r="AI71" s="209" t="s">
        <v>131</v>
      </c>
    </row>
    <row r="72" spans="1:35" x14ac:dyDescent="0.2">
      <c r="A72" s="201">
        <v>2025</v>
      </c>
      <c r="B72" s="201">
        <v>175</v>
      </c>
      <c r="C72" s="202">
        <v>45877</v>
      </c>
      <c r="D72" s="203" t="s">
        <v>463</v>
      </c>
      <c r="E72" s="202">
        <v>45869</v>
      </c>
      <c r="F72" s="203"/>
      <c r="G72" s="204">
        <v>129.22</v>
      </c>
      <c r="H72" s="204">
        <v>23.3</v>
      </c>
      <c r="I72" s="201" t="s">
        <v>120</v>
      </c>
      <c r="J72" s="204">
        <f t="shared" si="8"/>
        <v>105.92</v>
      </c>
      <c r="K72" s="201" t="s">
        <v>121</v>
      </c>
      <c r="L72" s="201" t="s">
        <v>122</v>
      </c>
      <c r="M72" s="201" t="s">
        <v>464</v>
      </c>
      <c r="N72" s="202">
        <v>45869</v>
      </c>
      <c r="O72" s="203" t="s">
        <v>124</v>
      </c>
      <c r="P72" s="201" t="s">
        <v>125</v>
      </c>
      <c r="Q72" s="201" t="s">
        <v>125</v>
      </c>
      <c r="R72" s="201" t="s">
        <v>126</v>
      </c>
      <c r="S72" s="203" t="s">
        <v>127</v>
      </c>
      <c r="T72" s="201" t="s">
        <v>128</v>
      </c>
      <c r="U72" s="201">
        <v>10402</v>
      </c>
      <c r="V72" s="201">
        <v>10402</v>
      </c>
      <c r="W72" s="201">
        <v>3</v>
      </c>
      <c r="X72" s="201">
        <v>2024</v>
      </c>
      <c r="Y72" s="201">
        <v>289</v>
      </c>
      <c r="Z72" s="201">
        <v>0</v>
      </c>
      <c r="AA72" s="202" t="s">
        <v>129</v>
      </c>
      <c r="AB72" s="201" t="s">
        <v>465</v>
      </c>
      <c r="AC72" s="202">
        <v>45898</v>
      </c>
      <c r="AD72" s="205">
        <v>45899</v>
      </c>
      <c r="AE72" s="205">
        <v>45901</v>
      </c>
      <c r="AF72" s="209">
        <f t="shared" si="9"/>
        <v>2</v>
      </c>
      <c r="AG72" s="207">
        <f t="shared" si="10"/>
        <v>105.92</v>
      </c>
      <c r="AH72" s="208">
        <f t="shared" si="11"/>
        <v>211.84</v>
      </c>
      <c r="AI72" s="209" t="s">
        <v>131</v>
      </c>
    </row>
    <row r="73" spans="1:35" x14ac:dyDescent="0.2">
      <c r="A73" s="201">
        <v>2025</v>
      </c>
      <c r="B73" s="201">
        <v>175</v>
      </c>
      <c r="C73" s="202">
        <v>45877</v>
      </c>
      <c r="D73" s="203" t="s">
        <v>463</v>
      </c>
      <c r="E73" s="202">
        <v>45869</v>
      </c>
      <c r="F73" s="203"/>
      <c r="G73" s="204">
        <v>103.03</v>
      </c>
      <c r="H73" s="204">
        <v>18.579999999999998</v>
      </c>
      <c r="I73" s="201" t="s">
        <v>120</v>
      </c>
      <c r="J73" s="204">
        <f t="shared" si="8"/>
        <v>84.45</v>
      </c>
      <c r="K73" s="201" t="s">
        <v>121</v>
      </c>
      <c r="L73" s="201" t="s">
        <v>122</v>
      </c>
      <c r="M73" s="201" t="s">
        <v>464</v>
      </c>
      <c r="N73" s="202">
        <v>45869</v>
      </c>
      <c r="O73" s="203" t="s">
        <v>124</v>
      </c>
      <c r="P73" s="201" t="s">
        <v>125</v>
      </c>
      <c r="Q73" s="201" t="s">
        <v>125</v>
      </c>
      <c r="R73" s="201" t="s">
        <v>126</v>
      </c>
      <c r="S73" s="203" t="s">
        <v>127</v>
      </c>
      <c r="T73" s="201" t="s">
        <v>128</v>
      </c>
      <c r="U73" s="201">
        <v>10402</v>
      </c>
      <c r="V73" s="201">
        <v>10402</v>
      </c>
      <c r="W73" s="201">
        <v>3</v>
      </c>
      <c r="X73" s="201">
        <v>2025</v>
      </c>
      <c r="Y73" s="201">
        <v>289</v>
      </c>
      <c r="Z73" s="201">
        <v>0</v>
      </c>
      <c r="AA73" s="202" t="s">
        <v>129</v>
      </c>
      <c r="AB73" s="201" t="s">
        <v>466</v>
      </c>
      <c r="AC73" s="202">
        <v>45898</v>
      </c>
      <c r="AD73" s="205">
        <v>45899</v>
      </c>
      <c r="AE73" s="205">
        <v>45901</v>
      </c>
      <c r="AF73" s="209">
        <f t="shared" si="9"/>
        <v>2</v>
      </c>
      <c r="AG73" s="207">
        <f t="shared" si="10"/>
        <v>84.45</v>
      </c>
      <c r="AH73" s="208">
        <f t="shared" si="11"/>
        <v>168.9</v>
      </c>
      <c r="AI73" s="209" t="s">
        <v>131</v>
      </c>
    </row>
    <row r="74" spans="1:35" x14ac:dyDescent="0.2">
      <c r="A74" s="201">
        <v>2025</v>
      </c>
      <c r="B74" s="201">
        <v>176</v>
      </c>
      <c r="C74" s="202">
        <v>45877</v>
      </c>
      <c r="D74" s="203" t="s">
        <v>467</v>
      </c>
      <c r="E74" s="202">
        <v>45868</v>
      </c>
      <c r="F74" s="203" t="s">
        <v>468</v>
      </c>
      <c r="G74" s="204">
        <v>4321.24</v>
      </c>
      <c r="H74" s="204">
        <v>779.24</v>
      </c>
      <c r="I74" s="201" t="s">
        <v>120</v>
      </c>
      <c r="J74" s="204">
        <f t="shared" si="8"/>
        <v>3542</v>
      </c>
      <c r="K74" s="201" t="s">
        <v>469</v>
      </c>
      <c r="L74" s="201" t="s">
        <v>122</v>
      </c>
      <c r="M74" s="201" t="s">
        <v>470</v>
      </c>
      <c r="N74" s="202">
        <v>45875</v>
      </c>
      <c r="O74" s="203" t="s">
        <v>188</v>
      </c>
      <c r="P74" s="201" t="s">
        <v>189</v>
      </c>
      <c r="Q74" s="201" t="s">
        <v>189</v>
      </c>
      <c r="R74" s="201" t="s">
        <v>137</v>
      </c>
      <c r="S74" s="203" t="s">
        <v>138</v>
      </c>
      <c r="T74" s="201" t="s">
        <v>156</v>
      </c>
      <c r="U74" s="201">
        <v>10202</v>
      </c>
      <c r="V74" s="201">
        <v>10202</v>
      </c>
      <c r="W74" s="201">
        <v>27</v>
      </c>
      <c r="X74" s="201">
        <v>2025</v>
      </c>
      <c r="Y74" s="201">
        <v>146</v>
      </c>
      <c r="Z74" s="201">
        <v>0</v>
      </c>
      <c r="AA74" s="202" t="s">
        <v>129</v>
      </c>
      <c r="AB74" s="201" t="s">
        <v>471</v>
      </c>
      <c r="AC74" s="202">
        <v>45898</v>
      </c>
      <c r="AD74" s="205">
        <v>45905</v>
      </c>
      <c r="AE74" s="205">
        <v>45901</v>
      </c>
      <c r="AF74" s="209">
        <f t="shared" si="9"/>
        <v>-4</v>
      </c>
      <c r="AG74" s="207">
        <f t="shared" si="10"/>
        <v>3542</v>
      </c>
      <c r="AH74" s="208">
        <f t="shared" si="11"/>
        <v>-14168</v>
      </c>
      <c r="AI74" s="209" t="s">
        <v>131</v>
      </c>
    </row>
    <row r="75" spans="1:35" x14ac:dyDescent="0.2">
      <c r="A75" s="201">
        <v>2025</v>
      </c>
      <c r="B75" s="201">
        <v>178</v>
      </c>
      <c r="C75" s="202">
        <v>45898</v>
      </c>
      <c r="D75" s="203" t="s">
        <v>472</v>
      </c>
      <c r="E75" s="202">
        <v>45887</v>
      </c>
      <c r="F75" s="203" t="s">
        <v>473</v>
      </c>
      <c r="G75" s="204">
        <v>4880</v>
      </c>
      <c r="H75" s="204">
        <v>880</v>
      </c>
      <c r="I75" s="201" t="s">
        <v>120</v>
      </c>
      <c r="J75" s="204">
        <f t="shared" si="8"/>
        <v>4000</v>
      </c>
      <c r="K75" s="201" t="s">
        <v>129</v>
      </c>
      <c r="L75" s="201" t="s">
        <v>122</v>
      </c>
      <c r="M75" s="201" t="s">
        <v>474</v>
      </c>
      <c r="N75" s="202">
        <v>45890</v>
      </c>
      <c r="O75" s="203" t="s">
        <v>475</v>
      </c>
      <c r="P75" s="201" t="s">
        <v>476</v>
      </c>
      <c r="Q75" s="201" t="s">
        <v>476</v>
      </c>
      <c r="R75" s="201" t="s">
        <v>137</v>
      </c>
      <c r="S75" s="203" t="s">
        <v>138</v>
      </c>
      <c r="T75" s="201" t="s">
        <v>139</v>
      </c>
      <c r="U75" s="201">
        <v>10103</v>
      </c>
      <c r="V75" s="201">
        <v>10103</v>
      </c>
      <c r="W75" s="201">
        <v>3</v>
      </c>
      <c r="X75" s="201">
        <v>2025</v>
      </c>
      <c r="Y75" s="201">
        <v>172</v>
      </c>
      <c r="Z75" s="201">
        <v>0</v>
      </c>
      <c r="AA75" s="202" t="s">
        <v>129</v>
      </c>
      <c r="AB75" s="201" t="s">
        <v>477</v>
      </c>
      <c r="AC75" s="202">
        <v>45905</v>
      </c>
      <c r="AD75" s="205">
        <v>45920</v>
      </c>
      <c r="AE75" s="205">
        <v>45909</v>
      </c>
      <c r="AF75" s="209">
        <f t="shared" si="9"/>
        <v>-11</v>
      </c>
      <c r="AG75" s="207">
        <f t="shared" si="10"/>
        <v>4000</v>
      </c>
      <c r="AH75" s="208">
        <f t="shared" si="11"/>
        <v>-44000</v>
      </c>
      <c r="AI75" s="209" t="s">
        <v>131</v>
      </c>
    </row>
    <row r="76" spans="1:35" x14ac:dyDescent="0.2">
      <c r="A76" s="201">
        <v>2025</v>
      </c>
      <c r="B76" s="201">
        <v>179</v>
      </c>
      <c r="C76" s="202">
        <v>45898</v>
      </c>
      <c r="D76" s="203" t="s">
        <v>478</v>
      </c>
      <c r="E76" s="202">
        <v>45891</v>
      </c>
      <c r="F76" s="203" t="s">
        <v>479</v>
      </c>
      <c r="G76" s="204">
        <v>1092.69</v>
      </c>
      <c r="H76" s="204">
        <v>197.04</v>
      </c>
      <c r="I76" s="201" t="s">
        <v>120</v>
      </c>
      <c r="J76" s="204">
        <f t="shared" si="8"/>
        <v>895.65000000000009</v>
      </c>
      <c r="K76" s="201" t="s">
        <v>480</v>
      </c>
      <c r="L76" s="201" t="s">
        <v>122</v>
      </c>
      <c r="M76" s="201" t="s">
        <v>481</v>
      </c>
      <c r="N76" s="202">
        <v>45891</v>
      </c>
      <c r="O76" s="203" t="s">
        <v>482</v>
      </c>
      <c r="P76" s="201" t="s">
        <v>483</v>
      </c>
      <c r="Q76" s="201" t="s">
        <v>483</v>
      </c>
      <c r="R76" s="201" t="s">
        <v>126</v>
      </c>
      <c r="S76" s="203" t="s">
        <v>127</v>
      </c>
      <c r="T76" s="201" t="s">
        <v>128</v>
      </c>
      <c r="U76" s="201">
        <v>10402</v>
      </c>
      <c r="V76" s="201">
        <v>10402</v>
      </c>
      <c r="W76" s="201">
        <v>28</v>
      </c>
      <c r="X76" s="201">
        <v>2025</v>
      </c>
      <c r="Y76" s="201">
        <v>189</v>
      </c>
      <c r="Z76" s="201">
        <v>0</v>
      </c>
      <c r="AA76" s="202" t="s">
        <v>129</v>
      </c>
      <c r="AB76" s="201" t="s">
        <v>484</v>
      </c>
      <c r="AC76" s="202">
        <v>45905</v>
      </c>
      <c r="AD76" s="205">
        <v>45921</v>
      </c>
      <c r="AE76" s="205">
        <v>45909</v>
      </c>
      <c r="AF76" s="209">
        <f t="shared" si="9"/>
        <v>-12</v>
      </c>
      <c r="AG76" s="207">
        <f t="shared" si="10"/>
        <v>895.65000000000009</v>
      </c>
      <c r="AH76" s="208">
        <f t="shared" si="11"/>
        <v>-10747.800000000001</v>
      </c>
      <c r="AI76" s="209" t="s">
        <v>131</v>
      </c>
    </row>
    <row r="77" spans="1:35" x14ac:dyDescent="0.2">
      <c r="A77" s="201">
        <v>2025</v>
      </c>
      <c r="B77" s="201">
        <v>180</v>
      </c>
      <c r="C77" s="202">
        <v>45898</v>
      </c>
      <c r="D77" s="203" t="s">
        <v>485</v>
      </c>
      <c r="E77" s="202">
        <v>45880</v>
      </c>
      <c r="F77" s="203" t="s">
        <v>486</v>
      </c>
      <c r="G77" s="204">
        <v>79.31</v>
      </c>
      <c r="H77" s="204">
        <v>14.3</v>
      </c>
      <c r="I77" s="201" t="s">
        <v>120</v>
      </c>
      <c r="J77" s="204">
        <f t="shared" si="8"/>
        <v>65.010000000000005</v>
      </c>
      <c r="K77" s="201" t="s">
        <v>487</v>
      </c>
      <c r="L77" s="201" t="s">
        <v>122</v>
      </c>
      <c r="M77" s="201" t="s">
        <v>488</v>
      </c>
      <c r="N77" s="202">
        <v>45885</v>
      </c>
      <c r="O77" s="203" t="s">
        <v>489</v>
      </c>
      <c r="P77" s="201" t="s">
        <v>490</v>
      </c>
      <c r="Q77" s="201" t="s">
        <v>490</v>
      </c>
      <c r="R77" s="201" t="s">
        <v>137</v>
      </c>
      <c r="S77" s="203" t="s">
        <v>138</v>
      </c>
      <c r="T77" s="201" t="s">
        <v>156</v>
      </c>
      <c r="U77" s="201">
        <v>10202</v>
      </c>
      <c r="V77" s="201">
        <v>10202</v>
      </c>
      <c r="W77" s="201">
        <v>29</v>
      </c>
      <c r="X77" s="201">
        <v>2024</v>
      </c>
      <c r="Y77" s="201">
        <v>371</v>
      </c>
      <c r="Z77" s="201">
        <v>0</v>
      </c>
      <c r="AA77" s="202" t="s">
        <v>129</v>
      </c>
      <c r="AB77" s="201" t="s">
        <v>491</v>
      </c>
      <c r="AC77" s="202">
        <v>45905</v>
      </c>
      <c r="AD77" s="205">
        <v>45915</v>
      </c>
      <c r="AE77" s="205">
        <v>45909</v>
      </c>
      <c r="AF77" s="209">
        <f t="shared" si="9"/>
        <v>-6</v>
      </c>
      <c r="AG77" s="207">
        <f t="shared" si="10"/>
        <v>65.010000000000005</v>
      </c>
      <c r="AH77" s="208">
        <f t="shared" si="11"/>
        <v>-390.06000000000006</v>
      </c>
      <c r="AI77" s="209" t="s">
        <v>131</v>
      </c>
    </row>
    <row r="78" spans="1:35" x14ac:dyDescent="0.2">
      <c r="A78" s="201">
        <v>2025</v>
      </c>
      <c r="B78" s="201">
        <v>180</v>
      </c>
      <c r="C78" s="202">
        <v>45898</v>
      </c>
      <c r="D78" s="203" t="s">
        <v>485</v>
      </c>
      <c r="E78" s="202">
        <v>45880</v>
      </c>
      <c r="F78" s="203" t="s">
        <v>486</v>
      </c>
      <c r="G78" s="204">
        <v>6.05</v>
      </c>
      <c r="H78" s="204">
        <v>1.0900000000000001</v>
      </c>
      <c r="I78" s="201" t="s">
        <v>120</v>
      </c>
      <c r="J78" s="204">
        <f t="shared" si="8"/>
        <v>4.96</v>
      </c>
      <c r="K78" s="201" t="s">
        <v>193</v>
      </c>
      <c r="L78" s="201" t="s">
        <v>122</v>
      </c>
      <c r="M78" s="201" t="s">
        <v>488</v>
      </c>
      <c r="N78" s="202">
        <v>45885</v>
      </c>
      <c r="O78" s="203" t="s">
        <v>489</v>
      </c>
      <c r="P78" s="201" t="s">
        <v>490</v>
      </c>
      <c r="Q78" s="201" t="s">
        <v>490</v>
      </c>
      <c r="R78" s="201" t="s">
        <v>137</v>
      </c>
      <c r="S78" s="203" t="s">
        <v>138</v>
      </c>
      <c r="T78" s="201" t="s">
        <v>156</v>
      </c>
      <c r="U78" s="201">
        <v>10202</v>
      </c>
      <c r="V78" s="201">
        <v>10202</v>
      </c>
      <c r="W78" s="201">
        <v>29</v>
      </c>
      <c r="X78" s="201">
        <v>2024</v>
      </c>
      <c r="Y78" s="201">
        <v>250</v>
      </c>
      <c r="Z78" s="201">
        <v>0</v>
      </c>
      <c r="AA78" s="202" t="s">
        <v>129</v>
      </c>
      <c r="AB78" s="201" t="s">
        <v>492</v>
      </c>
      <c r="AC78" s="202">
        <v>45905</v>
      </c>
      <c r="AD78" s="205">
        <v>45915</v>
      </c>
      <c r="AE78" s="205">
        <v>45909</v>
      </c>
      <c r="AF78" s="209">
        <f t="shared" si="9"/>
        <v>-6</v>
      </c>
      <c r="AG78" s="207">
        <f t="shared" si="10"/>
        <v>4.96</v>
      </c>
      <c r="AH78" s="208">
        <f t="shared" si="11"/>
        <v>-29.759999999999998</v>
      </c>
      <c r="AI78" s="209" t="s">
        <v>131</v>
      </c>
    </row>
    <row r="79" spans="1:35" x14ac:dyDescent="0.2">
      <c r="A79" s="201">
        <v>2025</v>
      </c>
      <c r="B79" s="201">
        <v>181</v>
      </c>
      <c r="C79" s="202">
        <v>45898</v>
      </c>
      <c r="D79" s="203" t="s">
        <v>493</v>
      </c>
      <c r="E79" s="202">
        <v>45887</v>
      </c>
      <c r="F79" s="203" t="s">
        <v>494</v>
      </c>
      <c r="G79" s="204">
        <v>392.13</v>
      </c>
      <c r="H79" s="204">
        <v>70.709999999999994</v>
      </c>
      <c r="I79" s="201" t="s">
        <v>120</v>
      </c>
      <c r="J79" s="204">
        <f t="shared" si="8"/>
        <v>321.42</v>
      </c>
      <c r="K79" s="201" t="s">
        <v>168</v>
      </c>
      <c r="L79" s="201" t="s">
        <v>122</v>
      </c>
      <c r="M79" s="201" t="s">
        <v>495</v>
      </c>
      <c r="N79" s="202">
        <v>45888</v>
      </c>
      <c r="O79" s="203" t="s">
        <v>170</v>
      </c>
      <c r="P79" s="201" t="s">
        <v>171</v>
      </c>
      <c r="Q79" s="201"/>
      <c r="R79" s="201" t="s">
        <v>137</v>
      </c>
      <c r="S79" s="203" t="s">
        <v>138</v>
      </c>
      <c r="T79" s="201" t="s">
        <v>156</v>
      </c>
      <c r="U79" s="201">
        <v>10202</v>
      </c>
      <c r="V79" s="201">
        <v>10202</v>
      </c>
      <c r="W79" s="201">
        <v>20</v>
      </c>
      <c r="X79" s="201">
        <v>2025</v>
      </c>
      <c r="Y79" s="201">
        <v>279</v>
      </c>
      <c r="Z79" s="201">
        <v>0</v>
      </c>
      <c r="AA79" s="202" t="s">
        <v>129</v>
      </c>
      <c r="AB79" s="201" t="s">
        <v>496</v>
      </c>
      <c r="AC79" s="202">
        <v>45905</v>
      </c>
      <c r="AD79" s="205">
        <v>45918</v>
      </c>
      <c r="AE79" s="205">
        <v>45909</v>
      </c>
      <c r="AF79" s="209">
        <f t="shared" si="9"/>
        <v>-9</v>
      </c>
      <c r="AG79" s="207">
        <f t="shared" si="10"/>
        <v>321.42</v>
      </c>
      <c r="AH79" s="208">
        <f t="shared" si="11"/>
        <v>-2892.78</v>
      </c>
      <c r="AI79" s="209" t="s">
        <v>131</v>
      </c>
    </row>
    <row r="80" spans="1:35" x14ac:dyDescent="0.2">
      <c r="A80" s="201">
        <v>2025</v>
      </c>
      <c r="B80" s="201">
        <v>182</v>
      </c>
      <c r="C80" s="202">
        <v>45898</v>
      </c>
      <c r="D80" s="203" t="s">
        <v>497</v>
      </c>
      <c r="E80" s="202">
        <v>45887</v>
      </c>
      <c r="F80" s="203" t="s">
        <v>498</v>
      </c>
      <c r="G80" s="204">
        <v>590.44000000000005</v>
      </c>
      <c r="H80" s="204">
        <v>106.47</v>
      </c>
      <c r="I80" s="201" t="s">
        <v>120</v>
      </c>
      <c r="J80" s="204">
        <f t="shared" si="8"/>
        <v>483.97</v>
      </c>
      <c r="K80" s="201" t="s">
        <v>168</v>
      </c>
      <c r="L80" s="201" t="s">
        <v>122</v>
      </c>
      <c r="M80" s="201" t="s">
        <v>499</v>
      </c>
      <c r="N80" s="202">
        <v>45888</v>
      </c>
      <c r="O80" s="203" t="s">
        <v>170</v>
      </c>
      <c r="P80" s="201" t="s">
        <v>171</v>
      </c>
      <c r="Q80" s="201"/>
      <c r="R80" s="201" t="s">
        <v>137</v>
      </c>
      <c r="S80" s="203" t="s">
        <v>138</v>
      </c>
      <c r="T80" s="201" t="s">
        <v>156</v>
      </c>
      <c r="U80" s="201">
        <v>10202</v>
      </c>
      <c r="V80" s="201">
        <v>10202</v>
      </c>
      <c r="W80" s="201">
        <v>29</v>
      </c>
      <c r="X80" s="201">
        <v>2025</v>
      </c>
      <c r="Y80" s="201">
        <v>281</v>
      </c>
      <c r="Z80" s="201">
        <v>0</v>
      </c>
      <c r="AA80" s="202" t="s">
        <v>129</v>
      </c>
      <c r="AB80" s="201" t="s">
        <v>500</v>
      </c>
      <c r="AC80" s="202">
        <v>45905</v>
      </c>
      <c r="AD80" s="205">
        <v>45918</v>
      </c>
      <c r="AE80" s="205">
        <v>45909</v>
      </c>
      <c r="AF80" s="209">
        <f t="shared" si="9"/>
        <v>-9</v>
      </c>
      <c r="AG80" s="207">
        <f t="shared" si="10"/>
        <v>483.97</v>
      </c>
      <c r="AH80" s="208">
        <f t="shared" si="11"/>
        <v>-4355.7300000000005</v>
      </c>
      <c r="AI80" s="209" t="s">
        <v>131</v>
      </c>
    </row>
    <row r="81" spans="1:35" x14ac:dyDescent="0.2">
      <c r="A81" s="201">
        <v>2025</v>
      </c>
      <c r="B81" s="201">
        <v>183</v>
      </c>
      <c r="C81" s="202">
        <v>45898</v>
      </c>
      <c r="D81" s="203" t="s">
        <v>501</v>
      </c>
      <c r="E81" s="202">
        <v>45891</v>
      </c>
      <c r="F81" s="203" t="s">
        <v>502</v>
      </c>
      <c r="G81" s="204">
        <v>1005.69</v>
      </c>
      <c r="H81" s="204">
        <v>181.35</v>
      </c>
      <c r="I81" s="201" t="s">
        <v>120</v>
      </c>
      <c r="J81" s="204">
        <f t="shared" si="8"/>
        <v>824.34</v>
      </c>
      <c r="K81" s="201" t="s">
        <v>503</v>
      </c>
      <c r="L81" s="201" t="s">
        <v>122</v>
      </c>
      <c r="M81" s="201" t="s">
        <v>504</v>
      </c>
      <c r="N81" s="202">
        <v>45891</v>
      </c>
      <c r="O81" s="203" t="s">
        <v>482</v>
      </c>
      <c r="P81" s="201" t="s">
        <v>483</v>
      </c>
      <c r="Q81" s="201" t="s">
        <v>483</v>
      </c>
      <c r="R81" s="201" t="s">
        <v>126</v>
      </c>
      <c r="S81" s="203" t="s">
        <v>127</v>
      </c>
      <c r="T81" s="201" t="s">
        <v>128</v>
      </c>
      <c r="U81" s="201">
        <v>10402</v>
      </c>
      <c r="V81" s="201">
        <v>10402</v>
      </c>
      <c r="W81" s="201">
        <v>28</v>
      </c>
      <c r="X81" s="201">
        <v>2025</v>
      </c>
      <c r="Y81" s="201">
        <v>65</v>
      </c>
      <c r="Z81" s="201">
        <v>0</v>
      </c>
      <c r="AA81" s="202" t="s">
        <v>129</v>
      </c>
      <c r="AB81" s="201" t="s">
        <v>505</v>
      </c>
      <c r="AC81" s="202">
        <v>45905</v>
      </c>
      <c r="AD81" s="205">
        <v>45921</v>
      </c>
      <c r="AE81" s="205">
        <v>45909</v>
      </c>
      <c r="AF81" s="209">
        <f t="shared" si="9"/>
        <v>-12</v>
      </c>
      <c r="AG81" s="207">
        <f t="shared" si="10"/>
        <v>824.34</v>
      </c>
      <c r="AH81" s="208">
        <f t="shared" si="11"/>
        <v>-9892.08</v>
      </c>
      <c r="AI81" s="209" t="s">
        <v>131</v>
      </c>
    </row>
    <row r="82" spans="1:35" x14ac:dyDescent="0.2">
      <c r="A82" s="201">
        <v>2025</v>
      </c>
      <c r="B82" s="201">
        <v>184</v>
      </c>
      <c r="C82" s="202">
        <v>45898</v>
      </c>
      <c r="D82" s="203" t="s">
        <v>506</v>
      </c>
      <c r="E82" s="202">
        <v>45883</v>
      </c>
      <c r="F82" s="203" t="s">
        <v>507</v>
      </c>
      <c r="G82" s="204">
        <v>35.229999999999997</v>
      </c>
      <c r="H82" s="204">
        <v>6.35</v>
      </c>
      <c r="I82" s="201" t="s">
        <v>120</v>
      </c>
      <c r="J82" s="204">
        <f t="shared" si="8"/>
        <v>28.879999999999995</v>
      </c>
      <c r="K82" s="201" t="s">
        <v>193</v>
      </c>
      <c r="L82" s="201" t="s">
        <v>122</v>
      </c>
      <c r="M82" s="201" t="s">
        <v>508</v>
      </c>
      <c r="N82" s="202">
        <v>45884</v>
      </c>
      <c r="O82" s="203" t="s">
        <v>195</v>
      </c>
      <c r="P82" s="201" t="s">
        <v>196</v>
      </c>
      <c r="Q82" s="201" t="s">
        <v>197</v>
      </c>
      <c r="R82" s="201" t="s">
        <v>126</v>
      </c>
      <c r="S82" s="203" t="s">
        <v>127</v>
      </c>
      <c r="T82" s="201" t="s">
        <v>128</v>
      </c>
      <c r="U82" s="201">
        <v>10402</v>
      </c>
      <c r="V82" s="201">
        <v>10402</v>
      </c>
      <c r="W82" s="201">
        <v>35</v>
      </c>
      <c r="X82" s="201">
        <v>2024</v>
      </c>
      <c r="Y82" s="201">
        <v>249</v>
      </c>
      <c r="Z82" s="201">
        <v>0</v>
      </c>
      <c r="AA82" s="202" t="s">
        <v>129</v>
      </c>
      <c r="AB82" s="201" t="s">
        <v>509</v>
      </c>
      <c r="AC82" s="202">
        <v>45905</v>
      </c>
      <c r="AD82" s="205">
        <v>45914</v>
      </c>
      <c r="AE82" s="205">
        <v>45909</v>
      </c>
      <c r="AF82" s="209">
        <f t="shared" si="9"/>
        <v>-5</v>
      </c>
      <c r="AG82" s="207">
        <f t="shared" si="10"/>
        <v>28.879999999999995</v>
      </c>
      <c r="AH82" s="208">
        <f t="shared" si="11"/>
        <v>-144.39999999999998</v>
      </c>
      <c r="AI82" s="209" t="s">
        <v>131</v>
      </c>
    </row>
    <row r="83" spans="1:35" x14ac:dyDescent="0.2">
      <c r="A83" s="201">
        <v>2025</v>
      </c>
      <c r="B83" s="201">
        <v>185</v>
      </c>
      <c r="C83" s="202">
        <v>45898</v>
      </c>
      <c r="D83" s="203" t="s">
        <v>510</v>
      </c>
      <c r="E83" s="202">
        <v>45877</v>
      </c>
      <c r="F83" s="203" t="s">
        <v>511</v>
      </c>
      <c r="G83" s="204">
        <v>1540</v>
      </c>
      <c r="H83" s="204">
        <v>140</v>
      </c>
      <c r="I83" s="201" t="s">
        <v>120</v>
      </c>
      <c r="J83" s="204">
        <f t="shared" si="8"/>
        <v>1400</v>
      </c>
      <c r="K83" s="201" t="s">
        <v>512</v>
      </c>
      <c r="L83" s="201" t="s">
        <v>122</v>
      </c>
      <c r="M83" s="201" t="s">
        <v>513</v>
      </c>
      <c r="N83" s="202">
        <v>45882</v>
      </c>
      <c r="O83" s="203" t="s">
        <v>514</v>
      </c>
      <c r="P83" s="201" t="s">
        <v>515</v>
      </c>
      <c r="Q83" s="201" t="s">
        <v>515</v>
      </c>
      <c r="R83" s="201" t="s">
        <v>137</v>
      </c>
      <c r="S83" s="203" t="s">
        <v>138</v>
      </c>
      <c r="T83" s="201" t="s">
        <v>156</v>
      </c>
      <c r="U83" s="201">
        <v>10202</v>
      </c>
      <c r="V83" s="201">
        <v>10202</v>
      </c>
      <c r="W83" s="201">
        <v>27</v>
      </c>
      <c r="X83" s="201">
        <v>2025</v>
      </c>
      <c r="Y83" s="201">
        <v>61</v>
      </c>
      <c r="Z83" s="201">
        <v>0</v>
      </c>
      <c r="AA83" s="202" t="s">
        <v>129</v>
      </c>
      <c r="AB83" s="201" t="s">
        <v>516</v>
      </c>
      <c r="AC83" s="202">
        <v>45905</v>
      </c>
      <c r="AD83" s="205">
        <v>45912</v>
      </c>
      <c r="AE83" s="205">
        <v>45909</v>
      </c>
      <c r="AF83" s="209">
        <f t="shared" si="9"/>
        <v>-3</v>
      </c>
      <c r="AG83" s="207">
        <f t="shared" si="10"/>
        <v>1400</v>
      </c>
      <c r="AH83" s="208">
        <f t="shared" si="11"/>
        <v>-4200</v>
      </c>
      <c r="AI83" s="209" t="s">
        <v>131</v>
      </c>
    </row>
    <row r="84" spans="1:35" x14ac:dyDescent="0.2">
      <c r="A84" s="201">
        <v>2025</v>
      </c>
      <c r="B84" s="201">
        <v>186</v>
      </c>
      <c r="C84" s="202">
        <v>45898</v>
      </c>
      <c r="D84" s="203" t="s">
        <v>517</v>
      </c>
      <c r="E84" s="202">
        <v>45877</v>
      </c>
      <c r="F84" s="203" t="s">
        <v>518</v>
      </c>
      <c r="G84" s="204">
        <v>1540</v>
      </c>
      <c r="H84" s="204">
        <v>140</v>
      </c>
      <c r="I84" s="201" t="s">
        <v>120</v>
      </c>
      <c r="J84" s="204">
        <f t="shared" si="8"/>
        <v>1400</v>
      </c>
      <c r="K84" s="201" t="s">
        <v>519</v>
      </c>
      <c r="L84" s="201" t="s">
        <v>122</v>
      </c>
      <c r="M84" s="201" t="s">
        <v>520</v>
      </c>
      <c r="N84" s="202">
        <v>45882</v>
      </c>
      <c r="O84" s="203" t="s">
        <v>514</v>
      </c>
      <c r="P84" s="201" t="s">
        <v>515</v>
      </c>
      <c r="Q84" s="201" t="s">
        <v>515</v>
      </c>
      <c r="R84" s="201" t="s">
        <v>137</v>
      </c>
      <c r="S84" s="203" t="s">
        <v>138</v>
      </c>
      <c r="T84" s="201" t="s">
        <v>156</v>
      </c>
      <c r="U84" s="201">
        <v>10202</v>
      </c>
      <c r="V84" s="201">
        <v>10202</v>
      </c>
      <c r="W84" s="201">
        <v>27</v>
      </c>
      <c r="X84" s="201">
        <v>2025</v>
      </c>
      <c r="Y84" s="201">
        <v>132</v>
      </c>
      <c r="Z84" s="201">
        <v>0</v>
      </c>
      <c r="AA84" s="202" t="s">
        <v>129</v>
      </c>
      <c r="AB84" s="201" t="s">
        <v>521</v>
      </c>
      <c r="AC84" s="202">
        <v>45905</v>
      </c>
      <c r="AD84" s="205">
        <v>45912</v>
      </c>
      <c r="AE84" s="205">
        <v>45909</v>
      </c>
      <c r="AF84" s="209">
        <f t="shared" si="9"/>
        <v>-3</v>
      </c>
      <c r="AG84" s="207">
        <f t="shared" si="10"/>
        <v>1400</v>
      </c>
      <c r="AH84" s="208">
        <f t="shared" si="11"/>
        <v>-4200</v>
      </c>
      <c r="AI84" s="209" t="s">
        <v>131</v>
      </c>
    </row>
    <row r="85" spans="1:35" x14ac:dyDescent="0.2">
      <c r="A85" s="201">
        <v>2025</v>
      </c>
      <c r="B85" s="201">
        <v>187</v>
      </c>
      <c r="C85" s="202">
        <v>45898</v>
      </c>
      <c r="D85" s="203" t="s">
        <v>522</v>
      </c>
      <c r="E85" s="202">
        <v>45877</v>
      </c>
      <c r="F85" s="203" t="s">
        <v>523</v>
      </c>
      <c r="G85" s="204">
        <v>976</v>
      </c>
      <c r="H85" s="204">
        <v>176</v>
      </c>
      <c r="I85" s="201" t="s">
        <v>120</v>
      </c>
      <c r="J85" s="204">
        <f t="shared" si="8"/>
        <v>800</v>
      </c>
      <c r="K85" s="201" t="s">
        <v>524</v>
      </c>
      <c r="L85" s="201" t="s">
        <v>122</v>
      </c>
      <c r="M85" s="201" t="s">
        <v>525</v>
      </c>
      <c r="N85" s="202">
        <v>45877</v>
      </c>
      <c r="O85" s="203" t="s">
        <v>526</v>
      </c>
      <c r="P85" s="201" t="s">
        <v>527</v>
      </c>
      <c r="Q85" s="201" t="s">
        <v>527</v>
      </c>
      <c r="R85" s="201" t="s">
        <v>137</v>
      </c>
      <c r="S85" s="203" t="s">
        <v>138</v>
      </c>
      <c r="T85" s="201" t="s">
        <v>156</v>
      </c>
      <c r="U85" s="201">
        <v>10202</v>
      </c>
      <c r="V85" s="201">
        <v>10202</v>
      </c>
      <c r="W85" s="201">
        <v>31</v>
      </c>
      <c r="X85" s="201">
        <v>2024</v>
      </c>
      <c r="Y85" s="201">
        <v>192</v>
      </c>
      <c r="Z85" s="201">
        <v>0</v>
      </c>
      <c r="AA85" s="202" t="s">
        <v>129</v>
      </c>
      <c r="AB85" s="201" t="s">
        <v>528</v>
      </c>
      <c r="AC85" s="202">
        <v>45905</v>
      </c>
      <c r="AD85" s="205">
        <v>45907</v>
      </c>
      <c r="AE85" s="205">
        <v>45909</v>
      </c>
      <c r="AF85" s="209">
        <f t="shared" si="9"/>
        <v>2</v>
      </c>
      <c r="AG85" s="207">
        <f t="shared" si="10"/>
        <v>800</v>
      </c>
      <c r="AH85" s="208">
        <f t="shared" si="11"/>
        <v>1600</v>
      </c>
      <c r="AI85" s="209" t="s">
        <v>131</v>
      </c>
    </row>
    <row r="86" spans="1:35" x14ac:dyDescent="0.2">
      <c r="A86" s="201">
        <v>2025</v>
      </c>
      <c r="B86" s="201">
        <v>188</v>
      </c>
      <c r="C86" s="202">
        <v>45898</v>
      </c>
      <c r="D86" s="203" t="s">
        <v>529</v>
      </c>
      <c r="E86" s="202">
        <v>45869</v>
      </c>
      <c r="F86" s="203" t="s">
        <v>530</v>
      </c>
      <c r="G86" s="204">
        <v>1220</v>
      </c>
      <c r="H86" s="204">
        <v>220</v>
      </c>
      <c r="I86" s="201" t="s">
        <v>120</v>
      </c>
      <c r="J86" s="204">
        <f t="shared" si="8"/>
        <v>1000</v>
      </c>
      <c r="K86" s="201" t="s">
        <v>531</v>
      </c>
      <c r="L86" s="201" t="s">
        <v>122</v>
      </c>
      <c r="M86" s="201" t="s">
        <v>532</v>
      </c>
      <c r="N86" s="202">
        <v>45880</v>
      </c>
      <c r="O86" s="203" t="s">
        <v>533</v>
      </c>
      <c r="P86" s="201" t="s">
        <v>534</v>
      </c>
      <c r="Q86" s="201" t="s">
        <v>534</v>
      </c>
      <c r="R86" s="201" t="s">
        <v>137</v>
      </c>
      <c r="S86" s="203" t="s">
        <v>138</v>
      </c>
      <c r="T86" s="201" t="s">
        <v>156</v>
      </c>
      <c r="U86" s="201">
        <v>10202</v>
      </c>
      <c r="V86" s="201">
        <v>10202</v>
      </c>
      <c r="W86" s="201">
        <v>28</v>
      </c>
      <c r="X86" s="201">
        <v>2025</v>
      </c>
      <c r="Y86" s="201">
        <v>167</v>
      </c>
      <c r="Z86" s="201">
        <v>0</v>
      </c>
      <c r="AA86" s="202" t="s">
        <v>129</v>
      </c>
      <c r="AB86" s="201" t="s">
        <v>535</v>
      </c>
      <c r="AC86" s="202">
        <v>45905</v>
      </c>
      <c r="AD86" s="205">
        <v>45910</v>
      </c>
      <c r="AE86" s="205">
        <v>45909</v>
      </c>
      <c r="AF86" s="209">
        <f t="shared" si="9"/>
        <v>-1</v>
      </c>
      <c r="AG86" s="207">
        <f t="shared" si="10"/>
        <v>1000</v>
      </c>
      <c r="AH86" s="208">
        <f t="shared" si="11"/>
        <v>-1000</v>
      </c>
      <c r="AI86" s="209" t="s">
        <v>131</v>
      </c>
    </row>
    <row r="87" spans="1:35" x14ac:dyDescent="0.2">
      <c r="A87" s="201">
        <v>2025</v>
      </c>
      <c r="B87" s="201">
        <v>189</v>
      </c>
      <c r="C87" s="202">
        <v>45898</v>
      </c>
      <c r="D87" s="203" t="s">
        <v>536</v>
      </c>
      <c r="E87" s="202">
        <v>45869</v>
      </c>
      <c r="F87" s="203" t="s">
        <v>537</v>
      </c>
      <c r="G87" s="204">
        <v>2264.83</v>
      </c>
      <c r="H87" s="204">
        <v>55.6</v>
      </c>
      <c r="I87" s="201" t="s">
        <v>120</v>
      </c>
      <c r="J87" s="204">
        <f t="shared" si="8"/>
        <v>2209.23</v>
      </c>
      <c r="K87" s="201" t="s">
        <v>152</v>
      </c>
      <c r="L87" s="201" t="s">
        <v>122</v>
      </c>
      <c r="M87" s="201" t="s">
        <v>538</v>
      </c>
      <c r="N87" s="202">
        <v>45881</v>
      </c>
      <c r="O87" s="203" t="s">
        <v>154</v>
      </c>
      <c r="P87" s="201" t="s">
        <v>155</v>
      </c>
      <c r="Q87" s="201" t="s">
        <v>155</v>
      </c>
      <c r="R87" s="201" t="s">
        <v>137</v>
      </c>
      <c r="S87" s="203" t="s">
        <v>138</v>
      </c>
      <c r="T87" s="201" t="s">
        <v>156</v>
      </c>
      <c r="U87" s="201">
        <v>10202</v>
      </c>
      <c r="V87" s="201">
        <v>10202</v>
      </c>
      <c r="W87" s="201">
        <v>36</v>
      </c>
      <c r="X87" s="201">
        <v>2025</v>
      </c>
      <c r="Y87" s="201">
        <v>83</v>
      </c>
      <c r="Z87" s="201">
        <v>0</v>
      </c>
      <c r="AA87" s="202" t="s">
        <v>129</v>
      </c>
      <c r="AB87" s="201" t="s">
        <v>539</v>
      </c>
      <c r="AC87" s="202">
        <v>45905</v>
      </c>
      <c r="AD87" s="205">
        <v>45911</v>
      </c>
      <c r="AE87" s="205">
        <v>45909</v>
      </c>
      <c r="AF87" s="209">
        <f t="shared" si="9"/>
        <v>-2</v>
      </c>
      <c r="AG87" s="207">
        <f t="shared" si="10"/>
        <v>2209.23</v>
      </c>
      <c r="AH87" s="208">
        <f t="shared" si="11"/>
        <v>-4418.46</v>
      </c>
      <c r="AI87" s="209" t="s">
        <v>131</v>
      </c>
    </row>
    <row r="88" spans="1:35" x14ac:dyDescent="0.2">
      <c r="A88" s="201">
        <v>2025</v>
      </c>
      <c r="B88" s="201">
        <v>190</v>
      </c>
      <c r="C88" s="202">
        <v>45898</v>
      </c>
      <c r="D88" s="203" t="s">
        <v>540</v>
      </c>
      <c r="E88" s="202">
        <v>45898</v>
      </c>
      <c r="F88" s="203" t="s">
        <v>541</v>
      </c>
      <c r="G88" s="204">
        <v>30</v>
      </c>
      <c r="H88" s="204">
        <v>5.41</v>
      </c>
      <c r="I88" s="201" t="s">
        <v>120</v>
      </c>
      <c r="J88" s="204">
        <f t="shared" si="8"/>
        <v>24.59</v>
      </c>
      <c r="K88" s="201" t="s">
        <v>542</v>
      </c>
      <c r="L88" s="201" t="s">
        <v>122</v>
      </c>
      <c r="M88" s="201" t="s">
        <v>543</v>
      </c>
      <c r="N88" s="202">
        <v>45898</v>
      </c>
      <c r="O88" s="203" t="s">
        <v>544</v>
      </c>
      <c r="P88" s="201" t="s">
        <v>545</v>
      </c>
      <c r="Q88" s="201" t="s">
        <v>545</v>
      </c>
      <c r="R88" s="201" t="s">
        <v>137</v>
      </c>
      <c r="S88" s="203" t="s">
        <v>138</v>
      </c>
      <c r="T88" s="201" t="s">
        <v>156</v>
      </c>
      <c r="U88" s="201">
        <v>10202</v>
      </c>
      <c r="V88" s="201">
        <v>10202</v>
      </c>
      <c r="W88" s="201">
        <v>29</v>
      </c>
      <c r="X88" s="201">
        <v>2024</v>
      </c>
      <c r="Y88" s="201">
        <v>369</v>
      </c>
      <c r="Z88" s="201">
        <v>0</v>
      </c>
      <c r="AA88" s="202" t="s">
        <v>129</v>
      </c>
      <c r="AB88" s="201" t="s">
        <v>546</v>
      </c>
      <c r="AC88" s="202">
        <v>45905</v>
      </c>
      <c r="AD88" s="205">
        <v>45928</v>
      </c>
      <c r="AE88" s="205">
        <v>45909</v>
      </c>
      <c r="AF88" s="209">
        <f t="shared" si="9"/>
        <v>-19</v>
      </c>
      <c r="AG88" s="207">
        <f t="shared" si="10"/>
        <v>24.59</v>
      </c>
      <c r="AH88" s="208">
        <f t="shared" si="11"/>
        <v>-467.21</v>
      </c>
      <c r="AI88" s="209" t="s">
        <v>131</v>
      </c>
    </row>
    <row r="89" spans="1:35" x14ac:dyDescent="0.2">
      <c r="A89" s="201">
        <v>2025</v>
      </c>
      <c r="B89" s="201">
        <v>190</v>
      </c>
      <c r="C89" s="202">
        <v>45898</v>
      </c>
      <c r="D89" s="203" t="s">
        <v>540</v>
      </c>
      <c r="E89" s="202">
        <v>45898</v>
      </c>
      <c r="F89" s="203" t="s">
        <v>541</v>
      </c>
      <c r="G89" s="204">
        <v>15.55</v>
      </c>
      <c r="H89" s="204">
        <v>2.8</v>
      </c>
      <c r="I89" s="201" t="s">
        <v>120</v>
      </c>
      <c r="J89" s="204">
        <f t="shared" si="8"/>
        <v>12.75</v>
      </c>
      <c r="K89" s="201" t="s">
        <v>547</v>
      </c>
      <c r="L89" s="201" t="s">
        <v>122</v>
      </c>
      <c r="M89" s="201" t="s">
        <v>543</v>
      </c>
      <c r="N89" s="202">
        <v>45898</v>
      </c>
      <c r="O89" s="203" t="s">
        <v>544</v>
      </c>
      <c r="P89" s="201" t="s">
        <v>545</v>
      </c>
      <c r="Q89" s="201" t="s">
        <v>545</v>
      </c>
      <c r="R89" s="201" t="s">
        <v>137</v>
      </c>
      <c r="S89" s="203" t="s">
        <v>138</v>
      </c>
      <c r="T89" s="201" t="s">
        <v>156</v>
      </c>
      <c r="U89" s="201">
        <v>10202</v>
      </c>
      <c r="V89" s="201">
        <v>10202</v>
      </c>
      <c r="W89" s="201">
        <v>29</v>
      </c>
      <c r="X89" s="201">
        <v>2025</v>
      </c>
      <c r="Y89" s="201">
        <v>369</v>
      </c>
      <c r="Z89" s="201">
        <v>0</v>
      </c>
      <c r="AA89" s="202" t="s">
        <v>129</v>
      </c>
      <c r="AB89" s="201" t="s">
        <v>548</v>
      </c>
      <c r="AC89" s="202">
        <v>45905</v>
      </c>
      <c r="AD89" s="205">
        <v>45928</v>
      </c>
      <c r="AE89" s="205">
        <v>45909</v>
      </c>
      <c r="AF89" s="209">
        <f t="shared" si="9"/>
        <v>-19</v>
      </c>
      <c r="AG89" s="207">
        <f t="shared" si="10"/>
        <v>12.75</v>
      </c>
      <c r="AH89" s="208">
        <f t="shared" si="11"/>
        <v>-242.25</v>
      </c>
      <c r="AI89" s="209" t="s">
        <v>131</v>
      </c>
    </row>
    <row r="90" spans="1:35" x14ac:dyDescent="0.2">
      <c r="A90" s="201">
        <v>2025</v>
      </c>
      <c r="B90" s="201">
        <v>191</v>
      </c>
      <c r="C90" s="202">
        <v>45905</v>
      </c>
      <c r="D90" s="203" t="s">
        <v>549</v>
      </c>
      <c r="E90" s="202">
        <v>45900</v>
      </c>
      <c r="F90" s="203" t="s">
        <v>454</v>
      </c>
      <c r="G90" s="204">
        <v>610</v>
      </c>
      <c r="H90" s="204">
        <v>110</v>
      </c>
      <c r="I90" s="201" t="s">
        <v>120</v>
      </c>
      <c r="J90" s="204">
        <f t="shared" si="8"/>
        <v>500</v>
      </c>
      <c r="K90" s="201" t="s">
        <v>455</v>
      </c>
      <c r="L90" s="201" t="s">
        <v>122</v>
      </c>
      <c r="M90" s="201" t="s">
        <v>550</v>
      </c>
      <c r="N90" s="202">
        <v>45902</v>
      </c>
      <c r="O90" s="203" t="s">
        <v>457</v>
      </c>
      <c r="P90" s="201" t="s">
        <v>458</v>
      </c>
      <c r="Q90" s="201" t="s">
        <v>458</v>
      </c>
      <c r="R90" s="201" t="s">
        <v>137</v>
      </c>
      <c r="S90" s="203" t="s">
        <v>138</v>
      </c>
      <c r="T90" s="201" t="s">
        <v>156</v>
      </c>
      <c r="U90" s="201">
        <v>10202</v>
      </c>
      <c r="V90" s="201">
        <v>10202</v>
      </c>
      <c r="W90" s="201">
        <v>28</v>
      </c>
      <c r="X90" s="201">
        <v>2025</v>
      </c>
      <c r="Y90" s="201">
        <v>165</v>
      </c>
      <c r="Z90" s="201">
        <v>0</v>
      </c>
      <c r="AA90" s="202" t="s">
        <v>129</v>
      </c>
      <c r="AB90" s="201" t="s">
        <v>551</v>
      </c>
      <c r="AC90" s="202">
        <v>45919</v>
      </c>
      <c r="AD90" s="205">
        <v>45932</v>
      </c>
      <c r="AE90" s="205">
        <v>45919</v>
      </c>
      <c r="AF90" s="209">
        <f t="shared" si="9"/>
        <v>-13</v>
      </c>
      <c r="AG90" s="207">
        <f t="shared" si="10"/>
        <v>500</v>
      </c>
      <c r="AH90" s="208">
        <f t="shared" si="11"/>
        <v>-6500</v>
      </c>
      <c r="AI90" s="209" t="s">
        <v>131</v>
      </c>
    </row>
    <row r="91" spans="1:35" x14ac:dyDescent="0.2">
      <c r="A91" s="201">
        <v>2025</v>
      </c>
      <c r="B91" s="201">
        <v>192</v>
      </c>
      <c r="C91" s="202">
        <v>45905</v>
      </c>
      <c r="D91" s="203" t="s">
        <v>552</v>
      </c>
      <c r="E91" s="202">
        <v>45900</v>
      </c>
      <c r="F91" s="203" t="s">
        <v>553</v>
      </c>
      <c r="G91" s="204">
        <v>671</v>
      </c>
      <c r="H91" s="204">
        <v>121</v>
      </c>
      <c r="I91" s="201" t="s">
        <v>120</v>
      </c>
      <c r="J91" s="204">
        <f t="shared" si="8"/>
        <v>550</v>
      </c>
      <c r="K91" s="201" t="s">
        <v>554</v>
      </c>
      <c r="L91" s="201" t="s">
        <v>122</v>
      </c>
      <c r="M91" s="201" t="s">
        <v>555</v>
      </c>
      <c r="N91" s="202">
        <v>45903</v>
      </c>
      <c r="O91" s="203" t="s">
        <v>556</v>
      </c>
      <c r="P91" s="201" t="s">
        <v>557</v>
      </c>
      <c r="Q91" s="201" t="s">
        <v>557</v>
      </c>
      <c r="R91" s="201" t="s">
        <v>137</v>
      </c>
      <c r="S91" s="203" t="s">
        <v>138</v>
      </c>
      <c r="T91" s="201" t="s">
        <v>156</v>
      </c>
      <c r="U91" s="201">
        <v>10202</v>
      </c>
      <c r="V91" s="201">
        <v>10202</v>
      </c>
      <c r="W91" s="201">
        <v>27</v>
      </c>
      <c r="X91" s="201">
        <v>2025</v>
      </c>
      <c r="Y91" s="201">
        <v>166</v>
      </c>
      <c r="Z91" s="201">
        <v>0</v>
      </c>
      <c r="AA91" s="202" t="s">
        <v>129</v>
      </c>
      <c r="AB91" s="201" t="s">
        <v>558</v>
      </c>
      <c r="AC91" s="202">
        <v>45919</v>
      </c>
      <c r="AD91" s="205">
        <v>45933</v>
      </c>
      <c r="AE91" s="205">
        <v>45919</v>
      </c>
      <c r="AF91" s="209">
        <f t="shared" si="9"/>
        <v>-14</v>
      </c>
      <c r="AG91" s="207">
        <f t="shared" si="10"/>
        <v>550</v>
      </c>
      <c r="AH91" s="208">
        <f t="shared" si="11"/>
        <v>-7700</v>
      </c>
      <c r="AI91" s="209" t="s">
        <v>131</v>
      </c>
    </row>
    <row r="92" spans="1:35" x14ac:dyDescent="0.2">
      <c r="A92" s="201">
        <v>2025</v>
      </c>
      <c r="B92" s="201">
        <v>193</v>
      </c>
      <c r="C92" s="202">
        <v>45905</v>
      </c>
      <c r="D92" s="203" t="s">
        <v>559</v>
      </c>
      <c r="E92" s="202">
        <v>45900</v>
      </c>
      <c r="F92" s="203"/>
      <c r="G92" s="204">
        <v>9.31</v>
      </c>
      <c r="H92" s="204">
        <v>1.68</v>
      </c>
      <c r="I92" s="201" t="s">
        <v>120</v>
      </c>
      <c r="J92" s="204">
        <f t="shared" si="8"/>
        <v>7.6300000000000008</v>
      </c>
      <c r="K92" s="201" t="s">
        <v>121</v>
      </c>
      <c r="L92" s="201" t="s">
        <v>122</v>
      </c>
      <c r="M92" s="201" t="s">
        <v>560</v>
      </c>
      <c r="N92" s="202">
        <v>45900</v>
      </c>
      <c r="O92" s="203" t="s">
        <v>124</v>
      </c>
      <c r="P92" s="201" t="s">
        <v>125</v>
      </c>
      <c r="Q92" s="201" t="s">
        <v>125</v>
      </c>
      <c r="R92" s="201" t="s">
        <v>126</v>
      </c>
      <c r="S92" s="203" t="s">
        <v>127</v>
      </c>
      <c r="T92" s="201" t="s">
        <v>128</v>
      </c>
      <c r="U92" s="201">
        <v>10402</v>
      </c>
      <c r="V92" s="201">
        <v>10402</v>
      </c>
      <c r="W92" s="201">
        <v>3</v>
      </c>
      <c r="X92" s="201">
        <v>2025</v>
      </c>
      <c r="Y92" s="201">
        <v>289</v>
      </c>
      <c r="Z92" s="201">
        <v>0</v>
      </c>
      <c r="AA92" s="202" t="s">
        <v>129</v>
      </c>
      <c r="AB92" s="201" t="s">
        <v>561</v>
      </c>
      <c r="AC92" s="202">
        <v>45919</v>
      </c>
      <c r="AD92" s="205">
        <v>45930</v>
      </c>
      <c r="AE92" s="205">
        <v>45919</v>
      </c>
      <c r="AF92" s="209">
        <f t="shared" si="9"/>
        <v>-11</v>
      </c>
      <c r="AG92" s="207">
        <f t="shared" si="10"/>
        <v>7.6300000000000008</v>
      </c>
      <c r="AH92" s="208">
        <f t="shared" si="11"/>
        <v>-83.93</v>
      </c>
      <c r="AI92" s="209" t="s">
        <v>131</v>
      </c>
    </row>
    <row r="93" spans="1:35" x14ac:dyDescent="0.2">
      <c r="C93" s="104"/>
      <c r="D93" s="104"/>
      <c r="E93" s="104"/>
      <c r="F93" s="104"/>
      <c r="G93" s="104"/>
      <c r="H93" s="104"/>
      <c r="I93" s="104"/>
      <c r="J93" s="104"/>
      <c r="N93" s="104"/>
      <c r="O93" s="104"/>
      <c r="P93" s="104"/>
      <c r="Q93" s="104"/>
      <c r="S93" s="104"/>
      <c r="AC93" s="104"/>
      <c r="AD93" s="210"/>
      <c r="AE93" s="210"/>
      <c r="AF93" s="210"/>
      <c r="AG93" s="210"/>
      <c r="AH93" s="210"/>
      <c r="AI93" s="210"/>
    </row>
    <row r="94" spans="1:35" x14ac:dyDescent="0.2">
      <c r="C94" s="104"/>
      <c r="D94" s="104"/>
      <c r="E94" s="104"/>
      <c r="F94" s="104"/>
      <c r="G94" s="104"/>
      <c r="H94" s="104"/>
      <c r="I94" s="104"/>
      <c r="J94" s="104"/>
      <c r="N94" s="104"/>
      <c r="O94" s="104"/>
      <c r="P94" s="104"/>
      <c r="Q94" s="104"/>
      <c r="S94" s="104"/>
      <c r="AC94" s="104"/>
      <c r="AD94" s="210"/>
      <c r="AE94" s="210"/>
      <c r="AF94" s="211" t="s">
        <v>562</v>
      </c>
      <c r="AG94" s="212">
        <f>SUBTOTAL(9,AG7:AG92)</f>
        <v>580866.54999999993</v>
      </c>
      <c r="AH94" s="212">
        <f>SUBTOTAL(9,AH7:AH92)</f>
        <v>3752262.68</v>
      </c>
      <c r="AI94" s="210"/>
    </row>
    <row r="95" spans="1:35" x14ac:dyDescent="0.2">
      <c r="C95" s="104"/>
      <c r="D95" s="104"/>
      <c r="E95" s="104"/>
      <c r="F95" s="104"/>
      <c r="G95" s="104"/>
      <c r="H95" s="104"/>
      <c r="I95" s="104"/>
      <c r="J95" s="104"/>
      <c r="N95" s="104"/>
      <c r="O95" s="104"/>
      <c r="P95" s="104"/>
      <c r="Q95" s="104"/>
      <c r="S95" s="104"/>
      <c r="AC95" s="104"/>
      <c r="AD95" s="104"/>
      <c r="AE95" s="104"/>
      <c r="AF95" s="211" t="s">
        <v>563</v>
      </c>
      <c r="AG95" s="104"/>
      <c r="AH95" s="212">
        <f>IF(AG94&lt;&gt;0,AH94/AG94,0)</f>
        <v>6.4597671874891072</v>
      </c>
    </row>
    <row r="96" spans="1:35" x14ac:dyDescent="0.2">
      <c r="C96" s="104"/>
      <c r="D96" s="104"/>
      <c r="E96" s="104"/>
      <c r="F96" s="104"/>
      <c r="G96" s="104"/>
      <c r="H96" s="104"/>
      <c r="I96" s="104"/>
      <c r="J96" s="104"/>
      <c r="N96" s="104"/>
      <c r="O96" s="104"/>
      <c r="P96" s="104"/>
      <c r="Q96" s="104"/>
      <c r="S96" s="104"/>
      <c r="AC96" s="104"/>
      <c r="AD96" s="104"/>
      <c r="AE96" s="104"/>
      <c r="AF96" s="104"/>
      <c r="AG96" s="104"/>
      <c r="AH96" s="113"/>
    </row>
    <row r="97" spans="3:34" x14ac:dyDescent="0.2">
      <c r="C97" s="104"/>
      <c r="D97" s="104"/>
      <c r="E97" s="104"/>
      <c r="F97" s="104"/>
      <c r="G97" s="104"/>
      <c r="H97" s="104"/>
      <c r="I97" s="104"/>
      <c r="J97" s="104"/>
      <c r="N97" s="104"/>
      <c r="O97" s="104"/>
      <c r="P97" s="104"/>
      <c r="Q97" s="104"/>
      <c r="S97" s="104"/>
      <c r="AC97" s="104"/>
      <c r="AD97" s="104"/>
      <c r="AE97" s="104"/>
      <c r="AF97" s="104"/>
      <c r="AG97" s="104"/>
      <c r="AH97" s="113"/>
    </row>
    <row r="98" spans="3:34" x14ac:dyDescent="0.2">
      <c r="C98" s="104"/>
      <c r="D98" s="104"/>
      <c r="E98" s="104"/>
      <c r="F98" s="104"/>
      <c r="G98" s="104"/>
      <c r="H98" s="104"/>
      <c r="I98" s="104"/>
      <c r="J98" s="104"/>
      <c r="N98" s="104"/>
      <c r="O98" s="104"/>
      <c r="P98" s="104"/>
      <c r="Q98" s="104"/>
      <c r="S98" s="104"/>
      <c r="AC98" s="104"/>
      <c r="AD98" s="104"/>
      <c r="AE98" s="104"/>
      <c r="AF98" s="104"/>
      <c r="AG98" s="104"/>
      <c r="AH98" s="113"/>
    </row>
    <row r="99" spans="3:34" x14ac:dyDescent="0.2">
      <c r="C99" s="104"/>
      <c r="D99" s="104"/>
      <c r="E99" s="104"/>
      <c r="F99" s="104"/>
      <c r="G99" s="104"/>
      <c r="H99" s="104"/>
      <c r="I99" s="104"/>
      <c r="J99" s="104"/>
      <c r="N99" s="104"/>
      <c r="O99" s="104"/>
      <c r="P99" s="104"/>
      <c r="Q99" s="104"/>
      <c r="S99" s="104"/>
      <c r="AC99" s="104"/>
      <c r="AD99" s="104"/>
      <c r="AE99" s="104"/>
      <c r="AF99" s="104"/>
      <c r="AG99" s="104"/>
      <c r="AH99" s="113"/>
    </row>
    <row r="100" spans="3:34" x14ac:dyDescent="0.2">
      <c r="C100" s="104"/>
      <c r="D100" s="104"/>
      <c r="E100" s="104"/>
      <c r="F100" s="104"/>
      <c r="G100" s="104"/>
      <c r="H100" s="104"/>
      <c r="I100" s="104"/>
      <c r="J100" s="104"/>
      <c r="N100" s="104"/>
      <c r="O100" s="104"/>
      <c r="P100" s="104"/>
      <c r="Q100" s="104"/>
      <c r="S100" s="104"/>
      <c r="AC100" s="104"/>
      <c r="AD100" s="104"/>
      <c r="AE100" s="104"/>
      <c r="AF100" s="104"/>
      <c r="AG100" s="104"/>
      <c r="AH100" s="113"/>
    </row>
    <row r="101" spans="3:34" x14ac:dyDescent="0.2">
      <c r="C101" s="104"/>
      <c r="D101" s="104"/>
      <c r="E101" s="104"/>
      <c r="F101" s="104"/>
      <c r="G101" s="104"/>
      <c r="H101" s="104"/>
      <c r="I101" s="104"/>
      <c r="J101" s="104"/>
      <c r="N101" s="104"/>
      <c r="O101" s="104"/>
      <c r="P101" s="104"/>
      <c r="Q101" s="104"/>
      <c r="S101" s="104"/>
      <c r="AC101" s="104"/>
      <c r="AD101" s="104"/>
      <c r="AE101" s="104"/>
      <c r="AF101" s="104"/>
      <c r="AG101" s="104"/>
      <c r="AH101" s="113"/>
    </row>
    <row r="102" spans="3:34" x14ac:dyDescent="0.2">
      <c r="C102" s="104"/>
      <c r="D102" s="104"/>
      <c r="E102" s="104"/>
      <c r="F102" s="104"/>
      <c r="G102" s="104"/>
      <c r="H102" s="104"/>
      <c r="I102" s="104"/>
      <c r="J102" s="104"/>
      <c r="N102" s="104"/>
      <c r="O102" s="104"/>
      <c r="P102" s="104"/>
      <c r="Q102" s="104"/>
      <c r="S102" s="104"/>
      <c r="AC102" s="104"/>
      <c r="AD102" s="104"/>
      <c r="AE102" s="104"/>
      <c r="AF102" s="104"/>
      <c r="AG102" s="104"/>
      <c r="AH102" s="113"/>
    </row>
  </sheetData>
  <autoFilter ref="A6:AI6" xr:uid="{3F3637F5-D304-473B-9F60-843CF58867A7}"/>
  <mergeCells count="13">
    <mergeCell ref="AJ6:AL6"/>
    <mergeCell ref="T5:W5"/>
    <mergeCell ref="X5:Z5"/>
    <mergeCell ref="AB5:AC5"/>
    <mergeCell ref="AD5:AI5"/>
    <mergeCell ref="A1:AI1"/>
    <mergeCell ref="A3:AI3"/>
    <mergeCell ref="AD4:AI4"/>
    <mergeCell ref="A5:C5"/>
    <mergeCell ref="D5:K5"/>
    <mergeCell ref="L5:N5"/>
    <mergeCell ref="O5:Q5"/>
    <mergeCell ref="R5:S5"/>
  </mergeCells>
  <dataValidations count="86">
    <dataValidation type="list" allowBlank="1" showInputMessage="1" showErrorMessage="1" errorTitle="ESCLUSIONE DAL CALCOLO" error="Selezionare 'SI' se si vuole escludere la Fattura dal CALCOLO" sqref="AI7" xr:uid="{64C05D93-C33F-44AE-8EB5-CB1A3474DCC4}">
      <formula1>"SI,NO"</formula1>
    </dataValidation>
    <dataValidation type="list" allowBlank="1" showInputMessage="1" showErrorMessage="1" errorTitle="ESCLUSIONE DAL CALCOLO" error="Selezionare 'SI' se si vuole escludere la Fattura dal CALCOLO" sqref="AI8" xr:uid="{B71194A8-8A05-4674-8AC7-8425D19DDAAA}">
      <formula1>"SI,NO"</formula1>
    </dataValidation>
    <dataValidation type="list" allowBlank="1" showInputMessage="1" showErrorMessage="1" errorTitle="ESCLUSIONE DAL CALCOLO" error="Selezionare 'SI' se si vuole escludere la Fattura dal CALCOLO" sqref="AI9" xr:uid="{7C1208C3-5E7F-49A1-97C6-6304B3D00DCF}">
      <formula1>"SI,NO"</formula1>
    </dataValidation>
    <dataValidation type="list" allowBlank="1" showInputMessage="1" showErrorMessage="1" errorTitle="ESCLUSIONE DAL CALCOLO" error="Selezionare 'SI' se si vuole escludere la Fattura dal CALCOLO" sqref="AI10" xr:uid="{C98D6CB9-7A56-40C8-8F0E-EEE10B2BBC33}">
      <formula1>"SI,NO"</formula1>
    </dataValidation>
    <dataValidation type="list" allowBlank="1" showInputMessage="1" showErrorMessage="1" errorTitle="ESCLUSIONE DAL CALCOLO" error="Selezionare 'SI' se si vuole escludere la Fattura dal CALCOLO" sqref="AI11" xr:uid="{9E142B70-1E7A-4EE8-9C3C-1EBB24391B3C}">
      <formula1>"SI,NO"</formula1>
    </dataValidation>
    <dataValidation type="list" allowBlank="1" showInputMessage="1" showErrorMessage="1" errorTitle="ESCLUSIONE DAL CALCOLO" error="Selezionare 'SI' se si vuole escludere la Fattura dal CALCOLO" sqref="AI12" xr:uid="{81CF3ACD-5A06-43DE-9BE0-3F059E223D56}">
      <formula1>"SI,NO"</formula1>
    </dataValidation>
    <dataValidation type="list" allowBlank="1" showInputMessage="1" showErrorMessage="1" errorTitle="ESCLUSIONE DAL CALCOLO" error="Selezionare 'SI' se si vuole escludere la Fattura dal CALCOLO" sqref="AI13" xr:uid="{A891DE5F-0232-4948-857B-E07CBC8C91E0}">
      <formula1>"SI,NO"</formula1>
    </dataValidation>
    <dataValidation type="list" allowBlank="1" showInputMessage="1" showErrorMessage="1" errorTitle="ESCLUSIONE DAL CALCOLO" error="Selezionare 'SI' se si vuole escludere la Fattura dal CALCOLO" sqref="AI14" xr:uid="{B707CFAD-3816-4C29-99F4-991513A5C2D9}">
      <formula1>"SI,NO"</formula1>
    </dataValidation>
    <dataValidation type="list" allowBlank="1" showInputMessage="1" showErrorMessage="1" errorTitle="ESCLUSIONE DAL CALCOLO" error="Selezionare 'SI' se si vuole escludere la Fattura dal CALCOLO" sqref="AI15" xr:uid="{CDCDA5D0-CB8A-4269-9603-21F96C12B8CD}">
      <formula1>"SI,NO"</formula1>
    </dataValidation>
    <dataValidation type="list" allowBlank="1" showInputMessage="1" showErrorMessage="1" errorTitle="ESCLUSIONE DAL CALCOLO" error="Selezionare 'SI' se si vuole escludere la Fattura dal CALCOLO" sqref="AI16" xr:uid="{FBDFC4E5-9A9A-4D7E-A1E8-429B36939706}">
      <formula1>"SI,NO"</formula1>
    </dataValidation>
    <dataValidation type="list" allowBlank="1" showInputMessage="1" showErrorMessage="1" errorTitle="ESCLUSIONE DAL CALCOLO" error="Selezionare 'SI' se si vuole escludere la Fattura dal CALCOLO" sqref="AI17" xr:uid="{9D517E8B-DA35-4A96-90F7-AD38893F02D8}">
      <formula1>"SI,NO"</formula1>
    </dataValidation>
    <dataValidation type="list" allowBlank="1" showInputMessage="1" showErrorMessage="1" errorTitle="ESCLUSIONE DAL CALCOLO" error="Selezionare 'SI' se si vuole escludere la Fattura dal CALCOLO" sqref="AI18" xr:uid="{926B2D16-15AC-4ED7-B5DC-BF64876FBAE6}">
      <formula1>"SI,NO"</formula1>
    </dataValidation>
    <dataValidation type="list" allowBlank="1" showInputMessage="1" showErrorMessage="1" errorTitle="ESCLUSIONE DAL CALCOLO" error="Selezionare 'SI' se si vuole escludere la Fattura dal CALCOLO" sqref="AI19" xr:uid="{4E3278F9-D585-4539-B0AD-77735E2D5BB6}">
      <formula1>"SI,NO"</formula1>
    </dataValidation>
    <dataValidation type="list" allowBlank="1" showInputMessage="1" showErrorMessage="1" errorTitle="ESCLUSIONE DAL CALCOLO" error="Selezionare 'SI' se si vuole escludere la Fattura dal CALCOLO" sqref="AI20" xr:uid="{258BDFE1-CC3E-4964-B551-B809A1919A23}">
      <formula1>"SI,NO"</formula1>
    </dataValidation>
    <dataValidation type="list" allowBlank="1" showInputMessage="1" showErrorMessage="1" errorTitle="ESCLUSIONE DAL CALCOLO" error="Selezionare 'SI' se si vuole escludere la Fattura dal CALCOLO" sqref="AI21" xr:uid="{C8E13063-D18B-4C8F-A064-E1C8650E3696}">
      <formula1>"SI,NO"</formula1>
    </dataValidation>
    <dataValidation type="list" allowBlank="1" showInputMessage="1" showErrorMessage="1" errorTitle="ESCLUSIONE DAL CALCOLO" error="Selezionare 'SI' se si vuole escludere la Fattura dal CALCOLO" sqref="AI22" xr:uid="{DE20810C-03F8-45B0-B686-7FA55F3431D6}">
      <formula1>"SI,NO"</formula1>
    </dataValidation>
    <dataValidation type="list" allowBlank="1" showInputMessage="1" showErrorMessage="1" errorTitle="ESCLUSIONE DAL CALCOLO" error="Selezionare 'SI' se si vuole escludere la Fattura dal CALCOLO" sqref="AI23" xr:uid="{1B027711-D8B5-4F01-B1C1-F980EBDB5693}">
      <formula1>"SI,NO"</formula1>
    </dataValidation>
    <dataValidation type="list" allowBlank="1" showInputMessage="1" showErrorMessage="1" errorTitle="ESCLUSIONE DAL CALCOLO" error="Selezionare 'SI' se si vuole escludere la Fattura dal CALCOLO" sqref="AI24" xr:uid="{AD6ECA06-F031-48D2-96C8-54753DC2FE05}">
      <formula1>"SI,NO"</formula1>
    </dataValidation>
    <dataValidation type="list" allowBlank="1" showInputMessage="1" showErrorMessage="1" errorTitle="ESCLUSIONE DAL CALCOLO" error="Selezionare 'SI' se si vuole escludere la Fattura dal CALCOLO" sqref="AI25" xr:uid="{372830C6-9689-4CAF-B8F2-2E6BF76FEAD7}">
      <formula1>"SI,NO"</formula1>
    </dataValidation>
    <dataValidation type="list" allowBlank="1" showInputMessage="1" showErrorMessage="1" errorTitle="ESCLUSIONE DAL CALCOLO" error="Selezionare 'SI' se si vuole escludere la Fattura dal CALCOLO" sqref="AI26" xr:uid="{7ADAFA0F-A795-45A8-A435-43D7C3F407DE}">
      <formula1>"SI,NO"</formula1>
    </dataValidation>
    <dataValidation type="list" allowBlank="1" showInputMessage="1" showErrorMessage="1" errorTitle="ESCLUSIONE DAL CALCOLO" error="Selezionare 'SI' se si vuole escludere la Fattura dal CALCOLO" sqref="AI27" xr:uid="{8658B636-C3F9-4CCE-80D6-B8CD8FDF55E4}">
      <formula1>"SI,NO"</formula1>
    </dataValidation>
    <dataValidation type="list" allowBlank="1" showInputMessage="1" showErrorMessage="1" errorTitle="ESCLUSIONE DAL CALCOLO" error="Selezionare 'SI' se si vuole escludere la Fattura dal CALCOLO" sqref="AI28" xr:uid="{CAC4DA29-03F1-476B-A3BB-E508E3D8F533}">
      <formula1>"SI,NO"</formula1>
    </dataValidation>
    <dataValidation type="list" allowBlank="1" showInputMessage="1" showErrorMessage="1" errorTitle="ESCLUSIONE DAL CALCOLO" error="Selezionare 'SI' se si vuole escludere la Fattura dal CALCOLO" sqref="AI29" xr:uid="{C02FADD3-D734-4C8D-AE72-30A14035D8B0}">
      <formula1>"SI,NO"</formula1>
    </dataValidation>
    <dataValidation type="list" allowBlank="1" showInputMessage="1" showErrorMessage="1" errorTitle="ESCLUSIONE DAL CALCOLO" error="Selezionare 'SI' se si vuole escludere la Fattura dal CALCOLO" sqref="AI30" xr:uid="{F6AB38D0-A476-41C7-8DC4-054C4F234DCC}">
      <formula1>"SI,NO"</formula1>
    </dataValidation>
    <dataValidation type="list" allowBlank="1" showInputMessage="1" showErrorMessage="1" errorTitle="ESCLUSIONE DAL CALCOLO" error="Selezionare 'SI' se si vuole escludere la Fattura dal CALCOLO" sqref="AI31" xr:uid="{16D38C69-4C5C-4B9D-9154-AAD43912EF59}">
      <formula1>"SI,NO"</formula1>
    </dataValidation>
    <dataValidation type="list" allowBlank="1" showInputMessage="1" showErrorMessage="1" errorTitle="ESCLUSIONE DAL CALCOLO" error="Selezionare 'SI' se si vuole escludere la Fattura dal CALCOLO" sqref="AI32" xr:uid="{C7120598-E66F-4BEB-A672-5FAD1A87156D}">
      <formula1>"SI,NO"</formula1>
    </dataValidation>
    <dataValidation type="list" allowBlank="1" showInputMessage="1" showErrorMessage="1" errorTitle="ESCLUSIONE DAL CALCOLO" error="Selezionare 'SI' se si vuole escludere la Fattura dal CALCOLO" sqref="AI33" xr:uid="{38401FA9-3B94-40F2-8B54-E346D256B463}">
      <formula1>"SI,NO"</formula1>
    </dataValidation>
    <dataValidation type="list" allowBlank="1" showInputMessage="1" showErrorMessage="1" errorTitle="ESCLUSIONE DAL CALCOLO" error="Selezionare 'SI' se si vuole escludere la Fattura dal CALCOLO" sqref="AI34" xr:uid="{D89F6C07-7B3A-4E2B-ACF5-A9523303BDE7}">
      <formula1>"SI,NO"</formula1>
    </dataValidation>
    <dataValidation type="list" allowBlank="1" showInputMessage="1" showErrorMessage="1" errorTitle="ESCLUSIONE DAL CALCOLO" error="Selezionare 'SI' se si vuole escludere la Fattura dal CALCOLO" sqref="AI35" xr:uid="{D563DC5A-5D71-4E19-9FDD-3D45186D77D5}">
      <formula1>"SI,NO"</formula1>
    </dataValidation>
    <dataValidation type="list" allowBlank="1" showInputMessage="1" showErrorMessage="1" errorTitle="ESCLUSIONE DAL CALCOLO" error="Selezionare 'SI' se si vuole escludere la Fattura dal CALCOLO" sqref="AI36" xr:uid="{5DF77B54-0CDC-4305-A060-0E674B393D26}">
      <formula1>"SI,NO"</formula1>
    </dataValidation>
    <dataValidation type="list" allowBlank="1" showInputMessage="1" showErrorMessage="1" errorTitle="ESCLUSIONE DAL CALCOLO" error="Selezionare 'SI' se si vuole escludere la Fattura dal CALCOLO" sqref="AI37" xr:uid="{0C889B0D-8E36-458E-8A16-685C807E7B2D}">
      <formula1>"SI,NO"</formula1>
    </dataValidation>
    <dataValidation type="list" allowBlank="1" showInputMessage="1" showErrorMessage="1" errorTitle="ESCLUSIONE DAL CALCOLO" error="Selezionare 'SI' se si vuole escludere la Fattura dal CALCOLO" sqref="AI38" xr:uid="{AF181B84-09F9-4DA4-8E68-5199DCC1EBC7}">
      <formula1>"SI,NO"</formula1>
    </dataValidation>
    <dataValidation type="list" allowBlank="1" showInputMessage="1" showErrorMessage="1" errorTitle="ESCLUSIONE DAL CALCOLO" error="Selezionare 'SI' se si vuole escludere la Fattura dal CALCOLO" sqref="AI39" xr:uid="{17EFC4A3-5714-47F3-B458-7C53E6D50D18}">
      <formula1>"SI,NO"</formula1>
    </dataValidation>
    <dataValidation type="list" allowBlank="1" showInputMessage="1" showErrorMessage="1" errorTitle="ESCLUSIONE DAL CALCOLO" error="Selezionare 'SI' se si vuole escludere la Fattura dal CALCOLO" sqref="AI40" xr:uid="{7AE792A8-14AF-4EFE-AF28-E16E37D57162}">
      <formula1>"SI,NO"</formula1>
    </dataValidation>
    <dataValidation type="list" allowBlank="1" showInputMessage="1" showErrorMessage="1" errorTitle="ESCLUSIONE DAL CALCOLO" error="Selezionare 'SI' se si vuole escludere la Fattura dal CALCOLO" sqref="AI41" xr:uid="{49278354-C1D7-41A3-9C18-CED2A3E8BB2A}">
      <formula1>"SI,NO"</formula1>
    </dataValidation>
    <dataValidation type="list" allowBlank="1" showInputMessage="1" showErrorMessage="1" errorTitle="ESCLUSIONE DAL CALCOLO" error="Selezionare 'SI' se si vuole escludere la Fattura dal CALCOLO" sqref="AI42" xr:uid="{A7D8C178-6B83-42F1-B059-23F1B005B914}">
      <formula1>"SI,NO"</formula1>
    </dataValidation>
    <dataValidation type="list" allowBlank="1" showInputMessage="1" showErrorMessage="1" errorTitle="ESCLUSIONE DAL CALCOLO" error="Selezionare 'SI' se si vuole escludere la Fattura dal CALCOLO" sqref="AI43" xr:uid="{1250BB14-7D6B-444F-8CAB-F66906C76442}">
      <formula1>"SI,NO"</formula1>
    </dataValidation>
    <dataValidation type="list" allowBlank="1" showInputMessage="1" showErrorMessage="1" errorTitle="ESCLUSIONE DAL CALCOLO" error="Selezionare 'SI' se si vuole escludere la Fattura dal CALCOLO" sqref="AI44" xr:uid="{861ACD4D-0999-48F0-914E-315615CE8B6F}">
      <formula1>"SI,NO"</formula1>
    </dataValidation>
    <dataValidation type="list" allowBlank="1" showInputMessage="1" showErrorMessage="1" errorTitle="ESCLUSIONE DAL CALCOLO" error="Selezionare 'SI' se si vuole escludere la Fattura dal CALCOLO" sqref="AI45" xr:uid="{EA913B08-E7E6-4A05-B46F-02D44157EC2B}">
      <formula1>"SI,NO"</formula1>
    </dataValidation>
    <dataValidation type="list" allowBlank="1" showInputMessage="1" showErrorMessage="1" errorTitle="ESCLUSIONE DAL CALCOLO" error="Selezionare 'SI' se si vuole escludere la Fattura dal CALCOLO" sqref="AI46" xr:uid="{FF99A62F-063D-41B8-AF82-7D9A66E0B8B4}">
      <formula1>"SI,NO"</formula1>
    </dataValidation>
    <dataValidation type="list" allowBlank="1" showInputMessage="1" showErrorMessage="1" errorTitle="ESCLUSIONE DAL CALCOLO" error="Selezionare 'SI' se si vuole escludere la Fattura dal CALCOLO" sqref="AI47" xr:uid="{630E72CE-7404-41A2-BA26-6E78ECCE157D}">
      <formula1>"SI,NO"</formula1>
    </dataValidation>
    <dataValidation type="list" allowBlank="1" showInputMessage="1" showErrorMessage="1" errorTitle="ESCLUSIONE DAL CALCOLO" error="Selezionare 'SI' se si vuole escludere la Fattura dal CALCOLO" sqref="AI48" xr:uid="{BBE49C5F-01C4-46CF-AF9A-4F627642C113}">
      <formula1>"SI,NO"</formula1>
    </dataValidation>
    <dataValidation type="list" allowBlank="1" showInputMessage="1" showErrorMessage="1" errorTitle="ESCLUSIONE DAL CALCOLO" error="Selezionare 'SI' se si vuole escludere la Fattura dal CALCOLO" sqref="AI49" xr:uid="{A7AF06A1-CE3D-4D35-B2C2-FEDC973B1A01}">
      <formula1>"SI,NO"</formula1>
    </dataValidation>
    <dataValidation type="list" allowBlank="1" showInputMessage="1" showErrorMessage="1" errorTitle="ESCLUSIONE DAL CALCOLO" error="Selezionare 'SI' se si vuole escludere la Fattura dal CALCOLO" sqref="AI50" xr:uid="{3AC92D9B-9C83-4D3A-9776-753735081F9E}">
      <formula1>"SI,NO"</formula1>
    </dataValidation>
    <dataValidation type="list" allowBlank="1" showInputMessage="1" showErrorMessage="1" errorTitle="ESCLUSIONE DAL CALCOLO" error="Selezionare 'SI' se si vuole escludere la Fattura dal CALCOLO" sqref="AI51" xr:uid="{EA7662AF-B0BB-426A-9335-8EF72A776258}">
      <formula1>"SI,NO"</formula1>
    </dataValidation>
    <dataValidation type="list" allowBlank="1" showInputMessage="1" showErrorMessage="1" errorTitle="ESCLUSIONE DAL CALCOLO" error="Selezionare 'SI' se si vuole escludere la Fattura dal CALCOLO" sqref="AI52" xr:uid="{066E2F92-4306-4ED1-8981-961BC90D1265}">
      <formula1>"SI,NO"</formula1>
    </dataValidation>
    <dataValidation type="list" allowBlank="1" showInputMessage="1" showErrorMessage="1" errorTitle="ESCLUSIONE DAL CALCOLO" error="Selezionare 'SI' se si vuole escludere la Fattura dal CALCOLO" sqref="AI53" xr:uid="{6F65F5BD-EA8F-4049-8320-4B7CC8A23FED}">
      <formula1>"SI,NO"</formula1>
    </dataValidation>
    <dataValidation type="list" allowBlank="1" showInputMessage="1" showErrorMessage="1" errorTitle="ESCLUSIONE DAL CALCOLO" error="Selezionare 'SI' se si vuole escludere la Fattura dal CALCOLO" sqref="AI54" xr:uid="{A800AAFA-5AE8-4446-B4CA-08DBFF343791}">
      <formula1>"SI,NO"</formula1>
    </dataValidation>
    <dataValidation type="list" allowBlank="1" showInputMessage="1" showErrorMessage="1" errorTitle="ESCLUSIONE DAL CALCOLO" error="Selezionare 'SI' se si vuole escludere la Fattura dal CALCOLO" sqref="AI55" xr:uid="{43C61C86-9748-41CA-A31C-E00DE1C15E16}">
      <formula1>"SI,NO"</formula1>
    </dataValidation>
    <dataValidation type="list" allowBlank="1" showInputMessage="1" showErrorMessage="1" errorTitle="ESCLUSIONE DAL CALCOLO" error="Selezionare 'SI' se si vuole escludere la Fattura dal CALCOLO" sqref="AI56" xr:uid="{50DAF23F-9EF6-4EF6-B503-6F28F6717B23}">
      <formula1>"SI,NO"</formula1>
    </dataValidation>
    <dataValidation type="list" allowBlank="1" showInputMessage="1" showErrorMessage="1" errorTitle="ESCLUSIONE DAL CALCOLO" error="Selezionare 'SI' se si vuole escludere la Fattura dal CALCOLO" sqref="AI57" xr:uid="{74DAAE15-AFEE-49F3-A919-2DE33619E91A}">
      <formula1>"SI,NO"</formula1>
    </dataValidation>
    <dataValidation type="list" allowBlank="1" showInputMessage="1" showErrorMessage="1" errorTitle="ESCLUSIONE DAL CALCOLO" error="Selezionare 'SI' se si vuole escludere la Fattura dal CALCOLO" sqref="AI58" xr:uid="{0B30F39D-88D8-432B-9F14-AD3DFAA0E68B}">
      <formula1>"SI,NO"</formula1>
    </dataValidation>
    <dataValidation type="list" allowBlank="1" showInputMessage="1" showErrorMessage="1" errorTitle="ESCLUSIONE DAL CALCOLO" error="Selezionare 'SI' se si vuole escludere la Fattura dal CALCOLO" sqref="AI59" xr:uid="{B840E8FC-C5D0-4A61-8348-88A0F09A7437}">
      <formula1>"SI,NO"</formula1>
    </dataValidation>
    <dataValidation type="list" allowBlank="1" showInputMessage="1" showErrorMessage="1" errorTitle="ESCLUSIONE DAL CALCOLO" error="Selezionare 'SI' se si vuole escludere la Fattura dal CALCOLO" sqref="AI60" xr:uid="{532CD3FA-06B2-4AAE-B15C-E0D685B3673F}">
      <formula1>"SI,NO"</formula1>
    </dataValidation>
    <dataValidation type="list" allowBlank="1" showInputMessage="1" showErrorMessage="1" errorTitle="ESCLUSIONE DAL CALCOLO" error="Selezionare 'SI' se si vuole escludere la Fattura dal CALCOLO" sqref="AI61" xr:uid="{B54B0B20-29BA-4CFC-8862-ED4C14F09468}">
      <formula1>"SI,NO"</formula1>
    </dataValidation>
    <dataValidation type="list" allowBlank="1" showInputMessage="1" showErrorMessage="1" errorTitle="ESCLUSIONE DAL CALCOLO" error="Selezionare 'SI' se si vuole escludere la Fattura dal CALCOLO" sqref="AI62" xr:uid="{33B3D01F-DB2C-44B4-A1AA-A4B6B483B04F}">
      <formula1>"SI,NO"</formula1>
    </dataValidation>
    <dataValidation type="list" allowBlank="1" showInputMessage="1" showErrorMessage="1" errorTitle="ESCLUSIONE DAL CALCOLO" error="Selezionare 'SI' se si vuole escludere la Fattura dal CALCOLO" sqref="AI63" xr:uid="{D8DC8B5C-D6B6-4E27-960C-E692D54A8AED}">
      <formula1>"SI,NO"</formula1>
    </dataValidation>
    <dataValidation type="list" allowBlank="1" showInputMessage="1" showErrorMessage="1" errorTitle="ESCLUSIONE DAL CALCOLO" error="Selezionare 'SI' se si vuole escludere la Fattura dal CALCOLO" sqref="AI64" xr:uid="{43863EBA-804F-4D26-92B2-72AB887F8F87}">
      <formula1>"SI,NO"</formula1>
    </dataValidation>
    <dataValidation type="list" allowBlank="1" showInputMessage="1" showErrorMessage="1" errorTitle="ESCLUSIONE DAL CALCOLO" error="Selezionare 'SI' se si vuole escludere la Fattura dal CALCOLO" sqref="AI65" xr:uid="{E9B385AE-AC56-4B5D-A052-617240F8B583}">
      <formula1>"SI,NO"</formula1>
    </dataValidation>
    <dataValidation type="list" allowBlank="1" showInputMessage="1" showErrorMessage="1" errorTitle="ESCLUSIONE DAL CALCOLO" error="Selezionare 'SI' se si vuole escludere la Fattura dal CALCOLO" sqref="AI66" xr:uid="{68DE2FEC-24B8-43D5-8F11-B40FC50EFCDE}">
      <formula1>"SI,NO"</formula1>
    </dataValidation>
    <dataValidation type="list" allowBlank="1" showInputMessage="1" showErrorMessage="1" errorTitle="ESCLUSIONE DAL CALCOLO" error="Selezionare 'SI' se si vuole escludere la Fattura dal CALCOLO" sqref="AI67" xr:uid="{B3E824BF-15C4-42B4-BEC0-57FF30FB8F71}">
      <formula1>"SI,NO"</formula1>
    </dataValidation>
    <dataValidation type="list" allowBlank="1" showInputMessage="1" showErrorMessage="1" errorTitle="ESCLUSIONE DAL CALCOLO" error="Selezionare 'SI' se si vuole escludere la Fattura dal CALCOLO" sqref="AI68" xr:uid="{0B4BAD45-496F-48F6-BC7E-C451E7FE1734}">
      <formula1>"SI,NO"</formula1>
    </dataValidation>
    <dataValidation type="list" allowBlank="1" showInputMessage="1" showErrorMessage="1" errorTitle="ESCLUSIONE DAL CALCOLO" error="Selezionare 'SI' se si vuole escludere la Fattura dal CALCOLO" sqref="AI69" xr:uid="{AB0F7246-4552-4EBF-96C2-BD499091EAD6}">
      <formula1>"SI,NO"</formula1>
    </dataValidation>
    <dataValidation type="list" allowBlank="1" showInputMessage="1" showErrorMessage="1" errorTitle="ESCLUSIONE DAL CALCOLO" error="Selezionare 'SI' se si vuole escludere la Fattura dal CALCOLO" sqref="AI70" xr:uid="{E195ABD9-CC46-4367-823A-0102B5D3952D}">
      <formula1>"SI,NO"</formula1>
    </dataValidation>
    <dataValidation type="list" allowBlank="1" showInputMessage="1" showErrorMessage="1" errorTitle="ESCLUSIONE DAL CALCOLO" error="Selezionare 'SI' se si vuole escludere la Fattura dal CALCOLO" sqref="AI71" xr:uid="{EE7A4F7F-50C5-42D9-914B-DAD298992D9E}">
      <formula1>"SI,NO"</formula1>
    </dataValidation>
    <dataValidation type="list" allowBlank="1" showInputMessage="1" showErrorMessage="1" errorTitle="ESCLUSIONE DAL CALCOLO" error="Selezionare 'SI' se si vuole escludere la Fattura dal CALCOLO" sqref="AI72" xr:uid="{20834F66-BEB3-433B-96EB-1D200DE90F3C}">
      <formula1>"SI,NO"</formula1>
    </dataValidation>
    <dataValidation type="list" allowBlank="1" showInputMessage="1" showErrorMessage="1" errorTitle="ESCLUSIONE DAL CALCOLO" error="Selezionare 'SI' se si vuole escludere la Fattura dal CALCOLO" sqref="AI73" xr:uid="{C9D864FD-1C2B-48A0-8746-A39C6B2599D6}">
      <formula1>"SI,NO"</formula1>
    </dataValidation>
    <dataValidation type="list" allowBlank="1" showInputMessage="1" showErrorMessage="1" errorTitle="ESCLUSIONE DAL CALCOLO" error="Selezionare 'SI' se si vuole escludere la Fattura dal CALCOLO" sqref="AI74" xr:uid="{F31B138F-23F9-433B-B2EB-CFE8557D83F5}">
      <formula1>"SI,NO"</formula1>
    </dataValidation>
    <dataValidation type="list" allowBlank="1" showInputMessage="1" showErrorMessage="1" errorTitle="ESCLUSIONE DAL CALCOLO" error="Selezionare 'SI' se si vuole escludere la Fattura dal CALCOLO" sqref="AI75" xr:uid="{6C3CE628-508B-45EA-860A-EE8E2E0A730E}">
      <formula1>"SI,NO"</formula1>
    </dataValidation>
    <dataValidation type="list" allowBlank="1" showInputMessage="1" showErrorMessage="1" errorTitle="ESCLUSIONE DAL CALCOLO" error="Selezionare 'SI' se si vuole escludere la Fattura dal CALCOLO" sqref="AI76" xr:uid="{B42AD115-4266-418C-95D8-3D38BB7F7BF2}">
      <formula1>"SI,NO"</formula1>
    </dataValidation>
    <dataValidation type="list" allowBlank="1" showInputMessage="1" showErrorMessage="1" errorTitle="ESCLUSIONE DAL CALCOLO" error="Selezionare 'SI' se si vuole escludere la Fattura dal CALCOLO" sqref="AI77" xr:uid="{5A706C23-FBDD-4984-844F-EA9281EB3579}">
      <formula1>"SI,NO"</formula1>
    </dataValidation>
    <dataValidation type="list" allowBlank="1" showInputMessage="1" showErrorMessage="1" errorTitle="ESCLUSIONE DAL CALCOLO" error="Selezionare 'SI' se si vuole escludere la Fattura dal CALCOLO" sqref="AI78" xr:uid="{ADE8C026-27FE-4E3C-A03B-601776C6F320}">
      <formula1>"SI,NO"</formula1>
    </dataValidation>
    <dataValidation type="list" allowBlank="1" showInputMessage="1" showErrorMessage="1" errorTitle="ESCLUSIONE DAL CALCOLO" error="Selezionare 'SI' se si vuole escludere la Fattura dal CALCOLO" sqref="AI79" xr:uid="{FBF33B93-2AB6-4EBB-B393-7F947355E84F}">
      <formula1>"SI,NO"</formula1>
    </dataValidation>
    <dataValidation type="list" allowBlank="1" showInputMessage="1" showErrorMessage="1" errorTitle="ESCLUSIONE DAL CALCOLO" error="Selezionare 'SI' se si vuole escludere la Fattura dal CALCOLO" sqref="AI80" xr:uid="{1A670012-76F0-4738-B997-DCBD1A693C27}">
      <formula1>"SI,NO"</formula1>
    </dataValidation>
    <dataValidation type="list" allowBlank="1" showInputMessage="1" showErrorMessage="1" errorTitle="ESCLUSIONE DAL CALCOLO" error="Selezionare 'SI' se si vuole escludere la Fattura dal CALCOLO" sqref="AI81" xr:uid="{ED79F72E-3D98-44BB-A341-C14A17F1994C}">
      <formula1>"SI,NO"</formula1>
    </dataValidation>
    <dataValidation type="list" allowBlank="1" showInputMessage="1" showErrorMessage="1" errorTitle="ESCLUSIONE DAL CALCOLO" error="Selezionare 'SI' se si vuole escludere la Fattura dal CALCOLO" sqref="AI82" xr:uid="{B98725DC-099D-40FE-B568-654D63D84E1C}">
      <formula1>"SI,NO"</formula1>
    </dataValidation>
    <dataValidation type="list" allowBlank="1" showInputMessage="1" showErrorMessage="1" errorTitle="ESCLUSIONE DAL CALCOLO" error="Selezionare 'SI' se si vuole escludere la Fattura dal CALCOLO" sqref="AI83" xr:uid="{53E37CF5-AC5A-46B6-BE74-4807D8FAF9F8}">
      <formula1>"SI,NO"</formula1>
    </dataValidation>
    <dataValidation type="list" allowBlank="1" showInputMessage="1" showErrorMessage="1" errorTitle="ESCLUSIONE DAL CALCOLO" error="Selezionare 'SI' se si vuole escludere la Fattura dal CALCOLO" sqref="AI84" xr:uid="{A5A7DEBF-8E20-42C7-A1ED-4E856A39962A}">
      <formula1>"SI,NO"</formula1>
    </dataValidation>
    <dataValidation type="list" allowBlank="1" showInputMessage="1" showErrorMessage="1" errorTitle="ESCLUSIONE DAL CALCOLO" error="Selezionare 'SI' se si vuole escludere la Fattura dal CALCOLO" sqref="AI85" xr:uid="{F3AF60B7-1911-4432-9212-FB1ED4240A7F}">
      <formula1>"SI,NO"</formula1>
    </dataValidation>
    <dataValidation type="list" allowBlank="1" showInputMessage="1" showErrorMessage="1" errorTitle="ESCLUSIONE DAL CALCOLO" error="Selezionare 'SI' se si vuole escludere la Fattura dal CALCOLO" sqref="AI86" xr:uid="{688243FE-4C3F-4B6B-94EE-148FE3303AEB}">
      <formula1>"SI,NO"</formula1>
    </dataValidation>
    <dataValidation type="list" allowBlank="1" showInputMessage="1" showErrorMessage="1" errorTitle="ESCLUSIONE DAL CALCOLO" error="Selezionare 'SI' se si vuole escludere la Fattura dal CALCOLO" sqref="AI87" xr:uid="{4C8DD39A-49F7-43DD-A43A-ED27EEC1ABDE}">
      <formula1>"SI,NO"</formula1>
    </dataValidation>
    <dataValidation type="list" allowBlank="1" showInputMessage="1" showErrorMessage="1" errorTitle="ESCLUSIONE DAL CALCOLO" error="Selezionare 'SI' se si vuole escludere la Fattura dal CALCOLO" sqref="AI88" xr:uid="{F75C3FE7-9C73-48AD-A75E-D8DC2CC0F45B}">
      <formula1>"SI,NO"</formula1>
    </dataValidation>
    <dataValidation type="list" allowBlank="1" showInputMessage="1" showErrorMessage="1" errorTitle="ESCLUSIONE DAL CALCOLO" error="Selezionare 'SI' se si vuole escludere la Fattura dal CALCOLO" sqref="AI89" xr:uid="{DC145E40-1E7E-4977-B48F-DEF9EAD03F6B}">
      <formula1>"SI,NO"</formula1>
    </dataValidation>
    <dataValidation type="list" allowBlank="1" showInputMessage="1" showErrorMessage="1" errorTitle="ESCLUSIONE DAL CALCOLO" error="Selezionare 'SI' se si vuole escludere la Fattura dal CALCOLO" sqref="AI90" xr:uid="{8BBDA18A-CEA6-498E-8821-FE7372B84B8B}">
      <formula1>"SI,NO"</formula1>
    </dataValidation>
    <dataValidation type="list" allowBlank="1" showInputMessage="1" showErrorMessage="1" errorTitle="ESCLUSIONE DAL CALCOLO" error="Selezionare 'SI' se si vuole escludere la Fattura dal CALCOLO" sqref="AI91" xr:uid="{FB4AD186-15F6-468C-8A0F-B551571278AB}">
      <formula1>"SI,NO"</formula1>
    </dataValidation>
    <dataValidation type="list" allowBlank="1" showInputMessage="1" showErrorMessage="1" errorTitle="ESCLUSIONE DAL CALCOLO" error="Selezionare 'SI' se si vuole escludere la Fattura dal CALCOLO" sqref="AI92" xr:uid="{0B1C8D3D-0F6B-423F-9D8C-30C716B5C421}">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0276F-AA23-4969-8F67-AA852C888663}">
  <dimension ref="A1:P62"/>
  <sheetViews>
    <sheetView showGridLines="0" zoomScaleNormal="100" workbookViewId="0"/>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hidden="1"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2" width="14.7109375" style="85" customWidth="1"/>
    <col min="13" max="13" width="14.7109375" style="119" customWidth="1"/>
    <col min="14" max="14" width="14.7109375" style="1" customWidth="1"/>
    <col min="15" max="15" width="16" style="130" customWidth="1"/>
    <col min="16" max="16" width="18.140625" hidden="1" customWidth="1"/>
  </cols>
  <sheetData>
    <row r="1" spans="1:16" ht="23.1" customHeight="1" x14ac:dyDescent="0.35">
      <c r="A1" s="220" t="s">
        <v>118</v>
      </c>
      <c r="B1" s="239"/>
      <c r="C1" s="239"/>
      <c r="D1" s="239"/>
      <c r="E1" s="239"/>
      <c r="F1" s="239"/>
      <c r="G1" s="239"/>
      <c r="H1" s="239"/>
      <c r="I1" s="239"/>
      <c r="J1" s="239"/>
      <c r="K1" s="239"/>
      <c r="L1" s="239"/>
      <c r="M1" s="239"/>
      <c r="N1" s="239"/>
      <c r="O1" s="240"/>
    </row>
    <row r="2" spans="1:16" ht="23.1" customHeight="1" x14ac:dyDescent="0.35">
      <c r="A2" s="65"/>
      <c r="B2" s="66"/>
      <c r="C2" s="66"/>
      <c r="D2" s="66"/>
      <c r="E2" s="66"/>
      <c r="F2" s="66"/>
      <c r="G2" s="66"/>
      <c r="H2" s="66"/>
      <c r="I2" s="66"/>
      <c r="J2" s="66"/>
      <c r="K2" s="86"/>
      <c r="L2" s="86"/>
      <c r="M2" s="120"/>
      <c r="N2" s="117"/>
      <c r="O2" s="127"/>
    </row>
    <row r="3" spans="1:16" ht="23.1" customHeight="1" x14ac:dyDescent="0.2">
      <c r="A3" s="223" t="s">
        <v>56</v>
      </c>
      <c r="B3" s="224"/>
      <c r="C3" s="224"/>
      <c r="D3" s="224"/>
      <c r="E3" s="224"/>
      <c r="F3" s="224"/>
      <c r="G3" s="224"/>
      <c r="H3" s="224"/>
      <c r="I3" s="224"/>
      <c r="J3" s="224"/>
      <c r="K3" s="239"/>
      <c r="L3" s="239"/>
      <c r="M3" s="239"/>
      <c r="N3" s="239"/>
      <c r="O3" s="240"/>
    </row>
    <row r="4" spans="1:16" ht="23.1" customHeight="1" x14ac:dyDescent="0.2">
      <c r="A4" s="223"/>
      <c r="B4" s="239"/>
      <c r="C4" s="239"/>
      <c r="D4" s="239"/>
      <c r="E4" s="239"/>
      <c r="F4" s="239"/>
      <c r="G4" s="239"/>
      <c r="H4" s="239"/>
      <c r="I4" s="239"/>
      <c r="J4" s="239"/>
      <c r="K4" s="239"/>
      <c r="L4" s="239"/>
      <c r="M4" s="239"/>
      <c r="N4" s="239"/>
      <c r="O4" s="240"/>
    </row>
    <row r="5" spans="1:16" s="62" customFormat="1" ht="23.1" customHeight="1" x14ac:dyDescent="0.2">
      <c r="A5" s="237" t="s">
        <v>63</v>
      </c>
      <c r="B5" s="238"/>
      <c r="C5" s="238"/>
      <c r="D5" s="238"/>
      <c r="E5" s="238"/>
      <c r="F5" s="238"/>
      <c r="G5" s="238"/>
      <c r="H5" s="238"/>
      <c r="I5" s="238"/>
      <c r="J5" s="238"/>
      <c r="K5" s="257" t="s">
        <v>64</v>
      </c>
      <c r="L5" s="258"/>
      <c r="M5" s="258"/>
      <c r="N5" s="258"/>
      <c r="O5" s="259"/>
    </row>
    <row r="6" spans="1:16" ht="35.1" customHeight="1" x14ac:dyDescent="0.2">
      <c r="A6" s="64" t="s">
        <v>3</v>
      </c>
      <c r="B6" s="64" t="s">
        <v>4</v>
      </c>
      <c r="C6" s="68" t="s">
        <v>1</v>
      </c>
      <c r="D6" s="68" t="s">
        <v>5</v>
      </c>
      <c r="E6" s="69" t="s">
        <v>9</v>
      </c>
      <c r="F6" s="70" t="s">
        <v>17</v>
      </c>
      <c r="G6" s="68" t="s">
        <v>2</v>
      </c>
      <c r="H6" s="64" t="s">
        <v>6</v>
      </c>
      <c r="I6" s="68" t="s">
        <v>7</v>
      </c>
      <c r="J6" s="71" t="s">
        <v>8</v>
      </c>
      <c r="K6" s="72" t="s">
        <v>58</v>
      </c>
      <c r="L6" s="72" t="s">
        <v>59</v>
      </c>
      <c r="M6" s="121" t="s">
        <v>61</v>
      </c>
      <c r="N6" s="118" t="s">
        <v>60</v>
      </c>
      <c r="O6" s="128" t="s">
        <v>62</v>
      </c>
    </row>
    <row r="7" spans="1:16" x14ac:dyDescent="0.2">
      <c r="A7" s="211">
        <v>366</v>
      </c>
      <c r="B7" s="202">
        <v>45840</v>
      </c>
      <c r="C7" s="213" t="s">
        <v>564</v>
      </c>
      <c r="D7" s="213" t="s">
        <v>565</v>
      </c>
      <c r="G7" s="214" t="s">
        <v>129</v>
      </c>
      <c r="J7" s="215">
        <v>2248.5</v>
      </c>
      <c r="K7" s="209" t="s">
        <v>129</v>
      </c>
      <c r="L7" s="205">
        <v>45840</v>
      </c>
      <c r="M7" s="209">
        <f t="shared" ref="M7:M51" si="0">IF(K7&lt;&gt;"",L7-K7,0)</f>
        <v>0</v>
      </c>
      <c r="N7" s="207">
        <v>2248.5</v>
      </c>
      <c r="O7" s="208">
        <f t="shared" ref="O7:O51" si="1">IF(K7&lt;&gt;"",N7*M7,0)</f>
        <v>0</v>
      </c>
      <c r="P7">
        <f t="shared" ref="P7:P51" si="2">IF(K7&lt;&gt;"",N7,0)</f>
        <v>0</v>
      </c>
    </row>
    <row r="8" spans="1:16" x14ac:dyDescent="0.2">
      <c r="A8" s="211">
        <v>373</v>
      </c>
      <c r="B8" s="202">
        <v>45847</v>
      </c>
      <c r="C8" s="213" t="s">
        <v>566</v>
      </c>
      <c r="D8" s="213" t="s">
        <v>567</v>
      </c>
      <c r="G8" s="214" t="s">
        <v>129</v>
      </c>
      <c r="J8" s="215">
        <v>262</v>
      </c>
      <c r="K8" s="209" t="s">
        <v>129</v>
      </c>
      <c r="L8" s="205">
        <v>45847</v>
      </c>
      <c r="M8" s="209">
        <f t="shared" si="0"/>
        <v>0</v>
      </c>
      <c r="N8" s="207">
        <v>262</v>
      </c>
      <c r="O8" s="208">
        <f t="shared" si="1"/>
        <v>0</v>
      </c>
      <c r="P8">
        <f t="shared" si="2"/>
        <v>0</v>
      </c>
    </row>
    <row r="9" spans="1:16" x14ac:dyDescent="0.2">
      <c r="A9" s="211">
        <v>374</v>
      </c>
      <c r="B9" s="202">
        <v>45847</v>
      </c>
      <c r="C9" s="213" t="s">
        <v>568</v>
      </c>
      <c r="D9" s="213" t="s">
        <v>569</v>
      </c>
      <c r="G9" s="214" t="s">
        <v>129</v>
      </c>
      <c r="J9" s="215">
        <v>192</v>
      </c>
      <c r="K9" s="209" t="s">
        <v>129</v>
      </c>
      <c r="L9" s="205">
        <v>45847</v>
      </c>
      <c r="M9" s="209">
        <f t="shared" si="0"/>
        <v>0</v>
      </c>
      <c r="N9" s="207">
        <v>192</v>
      </c>
      <c r="O9" s="208">
        <f t="shared" si="1"/>
        <v>0</v>
      </c>
      <c r="P9">
        <f t="shared" si="2"/>
        <v>0</v>
      </c>
    </row>
    <row r="10" spans="1:16" x14ac:dyDescent="0.2">
      <c r="A10" s="211">
        <v>375</v>
      </c>
      <c r="B10" s="202">
        <v>45847</v>
      </c>
      <c r="C10" s="213" t="s">
        <v>570</v>
      </c>
      <c r="D10" s="213" t="s">
        <v>571</v>
      </c>
      <c r="G10" s="214" t="s">
        <v>129</v>
      </c>
      <c r="J10" s="215">
        <v>192</v>
      </c>
      <c r="K10" s="209" t="s">
        <v>129</v>
      </c>
      <c r="L10" s="205">
        <v>45847</v>
      </c>
      <c r="M10" s="209">
        <f t="shared" si="0"/>
        <v>0</v>
      </c>
      <c r="N10" s="207">
        <v>192</v>
      </c>
      <c r="O10" s="208">
        <f t="shared" si="1"/>
        <v>0</v>
      </c>
      <c r="P10">
        <f t="shared" si="2"/>
        <v>0</v>
      </c>
    </row>
    <row r="11" spans="1:16" x14ac:dyDescent="0.2">
      <c r="A11" s="211">
        <v>376</v>
      </c>
      <c r="B11" s="202">
        <v>45847</v>
      </c>
      <c r="C11" s="213" t="s">
        <v>572</v>
      </c>
      <c r="D11" s="213" t="s">
        <v>571</v>
      </c>
      <c r="G11" s="214" t="s">
        <v>129</v>
      </c>
      <c r="J11" s="215">
        <v>192</v>
      </c>
      <c r="K11" s="209" t="s">
        <v>129</v>
      </c>
      <c r="L11" s="205">
        <v>45847</v>
      </c>
      <c r="M11" s="209">
        <f t="shared" si="0"/>
        <v>0</v>
      </c>
      <c r="N11" s="207">
        <v>192</v>
      </c>
      <c r="O11" s="208">
        <f t="shared" si="1"/>
        <v>0</v>
      </c>
      <c r="P11">
        <f t="shared" si="2"/>
        <v>0</v>
      </c>
    </row>
    <row r="12" spans="1:16" x14ac:dyDescent="0.2">
      <c r="A12" s="211">
        <v>377</v>
      </c>
      <c r="B12" s="202">
        <v>45847</v>
      </c>
      <c r="C12" s="213" t="s">
        <v>573</v>
      </c>
      <c r="D12" s="213" t="s">
        <v>571</v>
      </c>
      <c r="G12" s="214" t="s">
        <v>129</v>
      </c>
      <c r="J12" s="215">
        <v>192</v>
      </c>
      <c r="K12" s="209" t="s">
        <v>129</v>
      </c>
      <c r="L12" s="205">
        <v>45847</v>
      </c>
      <c r="M12" s="209">
        <f t="shared" si="0"/>
        <v>0</v>
      </c>
      <c r="N12" s="207">
        <v>192</v>
      </c>
      <c r="O12" s="208">
        <f t="shared" si="1"/>
        <v>0</v>
      </c>
      <c r="P12">
        <f t="shared" si="2"/>
        <v>0</v>
      </c>
    </row>
    <row r="13" spans="1:16" x14ac:dyDescent="0.2">
      <c r="A13" s="211">
        <v>388</v>
      </c>
      <c r="B13" s="202">
        <v>45847</v>
      </c>
      <c r="C13" s="213" t="s">
        <v>574</v>
      </c>
      <c r="D13" s="213" t="s">
        <v>575</v>
      </c>
      <c r="G13" s="214" t="s">
        <v>129</v>
      </c>
      <c r="J13" s="215">
        <v>417.12</v>
      </c>
      <c r="K13" s="209" t="s">
        <v>129</v>
      </c>
      <c r="L13" s="205">
        <v>45847</v>
      </c>
      <c r="M13" s="209">
        <f t="shared" si="0"/>
        <v>0</v>
      </c>
      <c r="N13" s="207">
        <v>417.12</v>
      </c>
      <c r="O13" s="208">
        <f t="shared" si="1"/>
        <v>0</v>
      </c>
      <c r="P13">
        <f t="shared" si="2"/>
        <v>0</v>
      </c>
    </row>
    <row r="14" spans="1:16" x14ac:dyDescent="0.2">
      <c r="A14" s="211">
        <v>389</v>
      </c>
      <c r="B14" s="202">
        <v>45847</v>
      </c>
      <c r="C14" s="213" t="s">
        <v>574</v>
      </c>
      <c r="D14" s="213" t="s">
        <v>576</v>
      </c>
      <c r="G14" s="214" t="s">
        <v>129</v>
      </c>
      <c r="J14" s="215">
        <v>786</v>
      </c>
      <c r="K14" s="209" t="s">
        <v>129</v>
      </c>
      <c r="L14" s="205">
        <v>45847</v>
      </c>
      <c r="M14" s="209">
        <f t="shared" si="0"/>
        <v>0</v>
      </c>
      <c r="N14" s="207">
        <v>786</v>
      </c>
      <c r="O14" s="208">
        <f t="shared" si="1"/>
        <v>0</v>
      </c>
      <c r="P14">
        <f t="shared" si="2"/>
        <v>0</v>
      </c>
    </row>
    <row r="15" spans="1:16" x14ac:dyDescent="0.2">
      <c r="A15" s="211">
        <v>390</v>
      </c>
      <c r="B15" s="202">
        <v>45847</v>
      </c>
      <c r="C15" s="213" t="s">
        <v>577</v>
      </c>
      <c r="D15" s="213" t="s">
        <v>578</v>
      </c>
      <c r="G15" s="214" t="s">
        <v>129</v>
      </c>
      <c r="J15" s="215">
        <v>4417</v>
      </c>
      <c r="K15" s="209" t="s">
        <v>129</v>
      </c>
      <c r="L15" s="205">
        <v>45847</v>
      </c>
      <c r="M15" s="209">
        <f t="shared" si="0"/>
        <v>0</v>
      </c>
      <c r="N15" s="207">
        <v>4417</v>
      </c>
      <c r="O15" s="208">
        <f t="shared" si="1"/>
        <v>0</v>
      </c>
      <c r="P15">
        <f t="shared" si="2"/>
        <v>0</v>
      </c>
    </row>
    <row r="16" spans="1:16" x14ac:dyDescent="0.2">
      <c r="A16" s="211">
        <v>391</v>
      </c>
      <c r="B16" s="202">
        <v>45847</v>
      </c>
      <c r="C16" s="213" t="s">
        <v>577</v>
      </c>
      <c r="D16" s="213" t="s">
        <v>579</v>
      </c>
      <c r="G16" s="214" t="s">
        <v>129</v>
      </c>
      <c r="J16" s="215">
        <v>4417</v>
      </c>
      <c r="K16" s="209" t="s">
        <v>129</v>
      </c>
      <c r="L16" s="205">
        <v>45847</v>
      </c>
      <c r="M16" s="209">
        <f t="shared" si="0"/>
        <v>0</v>
      </c>
      <c r="N16" s="207">
        <v>4417</v>
      </c>
      <c r="O16" s="208">
        <f t="shared" si="1"/>
        <v>0</v>
      </c>
      <c r="P16">
        <f t="shared" si="2"/>
        <v>0</v>
      </c>
    </row>
    <row r="17" spans="1:16" x14ac:dyDescent="0.2">
      <c r="A17" s="211">
        <v>392</v>
      </c>
      <c r="B17" s="202">
        <v>45847</v>
      </c>
      <c r="C17" s="213" t="s">
        <v>309</v>
      </c>
      <c r="D17" s="213" t="s">
        <v>580</v>
      </c>
      <c r="G17" s="214" t="s">
        <v>129</v>
      </c>
      <c r="J17" s="215">
        <v>6092.4</v>
      </c>
      <c r="K17" s="209" t="s">
        <v>129</v>
      </c>
      <c r="L17" s="205">
        <v>45847</v>
      </c>
      <c r="M17" s="209">
        <f t="shared" si="0"/>
        <v>0</v>
      </c>
      <c r="N17" s="207">
        <v>6092.4</v>
      </c>
      <c r="O17" s="208">
        <f t="shared" si="1"/>
        <v>0</v>
      </c>
      <c r="P17">
        <f t="shared" si="2"/>
        <v>0</v>
      </c>
    </row>
    <row r="18" spans="1:16" x14ac:dyDescent="0.2">
      <c r="A18" s="211">
        <v>393</v>
      </c>
      <c r="B18" s="202">
        <v>45847</v>
      </c>
      <c r="C18" s="213" t="s">
        <v>581</v>
      </c>
      <c r="D18" s="213" t="s">
        <v>582</v>
      </c>
      <c r="G18" s="214" t="s">
        <v>129</v>
      </c>
      <c r="J18" s="215">
        <v>1045</v>
      </c>
      <c r="K18" s="209" t="s">
        <v>129</v>
      </c>
      <c r="L18" s="205">
        <v>45847</v>
      </c>
      <c r="M18" s="209">
        <f t="shared" si="0"/>
        <v>0</v>
      </c>
      <c r="N18" s="207">
        <v>1045</v>
      </c>
      <c r="O18" s="208">
        <f t="shared" si="1"/>
        <v>0</v>
      </c>
      <c r="P18">
        <f t="shared" si="2"/>
        <v>0</v>
      </c>
    </row>
    <row r="19" spans="1:16" x14ac:dyDescent="0.2">
      <c r="A19" s="211">
        <v>394</v>
      </c>
      <c r="B19" s="202">
        <v>45847</v>
      </c>
      <c r="C19" s="213" t="s">
        <v>583</v>
      </c>
      <c r="D19" s="213" t="s">
        <v>584</v>
      </c>
      <c r="G19" s="214" t="s">
        <v>129</v>
      </c>
      <c r="J19" s="215">
        <v>2400</v>
      </c>
      <c r="K19" s="209" t="s">
        <v>129</v>
      </c>
      <c r="L19" s="205">
        <v>45847</v>
      </c>
      <c r="M19" s="209">
        <f t="shared" si="0"/>
        <v>0</v>
      </c>
      <c r="N19" s="207">
        <v>2400</v>
      </c>
      <c r="O19" s="208">
        <f t="shared" si="1"/>
        <v>0</v>
      </c>
      <c r="P19">
        <f t="shared" si="2"/>
        <v>0</v>
      </c>
    </row>
    <row r="20" spans="1:16" x14ac:dyDescent="0.2">
      <c r="A20" s="211">
        <v>395</v>
      </c>
      <c r="B20" s="202">
        <v>45847</v>
      </c>
      <c r="C20" s="213" t="s">
        <v>573</v>
      </c>
      <c r="D20" s="213" t="s">
        <v>585</v>
      </c>
      <c r="G20" s="214" t="s">
        <v>129</v>
      </c>
      <c r="J20" s="215">
        <v>760</v>
      </c>
      <c r="K20" s="209" t="s">
        <v>129</v>
      </c>
      <c r="L20" s="205">
        <v>45847</v>
      </c>
      <c r="M20" s="209">
        <f t="shared" si="0"/>
        <v>0</v>
      </c>
      <c r="N20" s="207">
        <v>760</v>
      </c>
      <c r="O20" s="208">
        <f t="shared" si="1"/>
        <v>0</v>
      </c>
      <c r="P20">
        <f t="shared" si="2"/>
        <v>0</v>
      </c>
    </row>
    <row r="21" spans="1:16" x14ac:dyDescent="0.2">
      <c r="A21" s="211">
        <v>401</v>
      </c>
      <c r="B21" s="202">
        <v>45847</v>
      </c>
      <c r="C21" s="213" t="s">
        <v>586</v>
      </c>
      <c r="D21" s="213" t="s">
        <v>587</v>
      </c>
      <c r="G21" s="214" t="s">
        <v>129</v>
      </c>
      <c r="J21" s="215">
        <v>3</v>
      </c>
      <c r="K21" s="209" t="s">
        <v>129</v>
      </c>
      <c r="L21" s="205">
        <v>45847</v>
      </c>
      <c r="M21" s="209">
        <f t="shared" si="0"/>
        <v>0</v>
      </c>
      <c r="N21" s="207">
        <v>3</v>
      </c>
      <c r="O21" s="208">
        <f t="shared" si="1"/>
        <v>0</v>
      </c>
      <c r="P21">
        <f t="shared" si="2"/>
        <v>0</v>
      </c>
    </row>
    <row r="22" spans="1:16" x14ac:dyDescent="0.2">
      <c r="A22" s="211">
        <v>402</v>
      </c>
      <c r="B22" s="202">
        <v>45847</v>
      </c>
      <c r="C22" s="213" t="s">
        <v>586</v>
      </c>
      <c r="D22" s="213" t="s">
        <v>587</v>
      </c>
      <c r="G22" s="214" t="s">
        <v>129</v>
      </c>
      <c r="J22" s="215">
        <v>0.16</v>
      </c>
      <c r="K22" s="209" t="s">
        <v>129</v>
      </c>
      <c r="L22" s="205">
        <v>45847</v>
      </c>
      <c r="M22" s="209">
        <f t="shared" si="0"/>
        <v>0</v>
      </c>
      <c r="N22" s="207">
        <v>0.16</v>
      </c>
      <c r="O22" s="208">
        <f t="shared" si="1"/>
        <v>0</v>
      </c>
      <c r="P22">
        <f t="shared" si="2"/>
        <v>0</v>
      </c>
    </row>
    <row r="23" spans="1:16" x14ac:dyDescent="0.2">
      <c r="A23" s="211">
        <v>406</v>
      </c>
      <c r="B23" s="202">
        <v>45847</v>
      </c>
      <c r="C23" s="213" t="s">
        <v>588</v>
      </c>
      <c r="D23" s="213" t="s">
        <v>589</v>
      </c>
      <c r="G23" s="214" t="s">
        <v>129</v>
      </c>
      <c r="J23" s="215">
        <v>314.93</v>
      </c>
      <c r="K23" s="209" t="s">
        <v>129</v>
      </c>
      <c r="L23" s="205">
        <v>45847</v>
      </c>
      <c r="M23" s="209">
        <f t="shared" si="0"/>
        <v>0</v>
      </c>
      <c r="N23" s="207">
        <v>314.93</v>
      </c>
      <c r="O23" s="208">
        <f t="shared" si="1"/>
        <v>0</v>
      </c>
      <c r="P23">
        <f t="shared" si="2"/>
        <v>0</v>
      </c>
    </row>
    <row r="24" spans="1:16" x14ac:dyDescent="0.2">
      <c r="A24" s="211">
        <v>407</v>
      </c>
      <c r="B24" s="202">
        <v>45847</v>
      </c>
      <c r="C24" s="213" t="s">
        <v>588</v>
      </c>
      <c r="D24" s="213" t="s">
        <v>590</v>
      </c>
      <c r="G24" s="214" t="s">
        <v>129</v>
      </c>
      <c r="J24" s="215">
        <v>132.06</v>
      </c>
      <c r="K24" s="209" t="s">
        <v>129</v>
      </c>
      <c r="L24" s="205">
        <v>45847</v>
      </c>
      <c r="M24" s="209">
        <f t="shared" si="0"/>
        <v>0</v>
      </c>
      <c r="N24" s="207">
        <v>132.06</v>
      </c>
      <c r="O24" s="208">
        <f t="shared" si="1"/>
        <v>0</v>
      </c>
      <c r="P24">
        <f t="shared" si="2"/>
        <v>0</v>
      </c>
    </row>
    <row r="25" spans="1:16" x14ac:dyDescent="0.2">
      <c r="A25" s="211">
        <v>408</v>
      </c>
      <c r="B25" s="202">
        <v>45847</v>
      </c>
      <c r="C25" s="213" t="s">
        <v>588</v>
      </c>
      <c r="D25" s="213" t="s">
        <v>591</v>
      </c>
      <c r="G25" s="214" t="s">
        <v>129</v>
      </c>
      <c r="J25" s="215">
        <v>30.64</v>
      </c>
      <c r="K25" s="209" t="s">
        <v>129</v>
      </c>
      <c r="L25" s="205">
        <v>45847</v>
      </c>
      <c r="M25" s="209">
        <f t="shared" si="0"/>
        <v>0</v>
      </c>
      <c r="N25" s="207">
        <v>30.64</v>
      </c>
      <c r="O25" s="208">
        <f t="shared" si="1"/>
        <v>0</v>
      </c>
      <c r="P25">
        <f t="shared" si="2"/>
        <v>0</v>
      </c>
    </row>
    <row r="26" spans="1:16" x14ac:dyDescent="0.2">
      <c r="A26" s="211">
        <v>411</v>
      </c>
      <c r="B26" s="202">
        <v>45847</v>
      </c>
      <c r="C26" s="213" t="s">
        <v>592</v>
      </c>
      <c r="D26" s="213" t="s">
        <v>593</v>
      </c>
      <c r="G26" s="214" t="s">
        <v>129</v>
      </c>
      <c r="J26" s="215">
        <v>3843.51</v>
      </c>
      <c r="K26" s="209" t="s">
        <v>129</v>
      </c>
      <c r="L26" s="205">
        <v>45847</v>
      </c>
      <c r="M26" s="209">
        <f t="shared" si="0"/>
        <v>0</v>
      </c>
      <c r="N26" s="207">
        <v>3843.51</v>
      </c>
      <c r="O26" s="208">
        <f t="shared" si="1"/>
        <v>0</v>
      </c>
      <c r="P26">
        <f t="shared" si="2"/>
        <v>0</v>
      </c>
    </row>
    <row r="27" spans="1:16" x14ac:dyDescent="0.2">
      <c r="A27" s="211">
        <v>412</v>
      </c>
      <c r="B27" s="202">
        <v>45847</v>
      </c>
      <c r="C27" s="213" t="s">
        <v>592</v>
      </c>
      <c r="D27" s="213" t="s">
        <v>593</v>
      </c>
      <c r="G27" s="214" t="s">
        <v>129</v>
      </c>
      <c r="J27" s="215">
        <v>15299.35</v>
      </c>
      <c r="K27" s="209" t="s">
        <v>129</v>
      </c>
      <c r="L27" s="205">
        <v>45847</v>
      </c>
      <c r="M27" s="209">
        <f t="shared" si="0"/>
        <v>0</v>
      </c>
      <c r="N27" s="207">
        <v>15299.35</v>
      </c>
      <c r="O27" s="208">
        <f t="shared" si="1"/>
        <v>0</v>
      </c>
      <c r="P27">
        <f t="shared" si="2"/>
        <v>0</v>
      </c>
    </row>
    <row r="28" spans="1:16" x14ac:dyDescent="0.2">
      <c r="A28" s="211">
        <v>425</v>
      </c>
      <c r="B28" s="202">
        <v>45870</v>
      </c>
      <c r="C28" s="213" t="s">
        <v>594</v>
      </c>
      <c r="D28" s="213" t="s">
        <v>595</v>
      </c>
      <c r="G28" s="214" t="s">
        <v>129</v>
      </c>
      <c r="J28" s="215">
        <v>462.77</v>
      </c>
      <c r="K28" s="209" t="s">
        <v>129</v>
      </c>
      <c r="L28" s="205">
        <v>45870</v>
      </c>
      <c r="M28" s="209">
        <f t="shared" si="0"/>
        <v>0</v>
      </c>
      <c r="N28" s="207">
        <v>462.77</v>
      </c>
      <c r="O28" s="208">
        <f t="shared" si="1"/>
        <v>0</v>
      </c>
      <c r="P28">
        <f t="shared" si="2"/>
        <v>0</v>
      </c>
    </row>
    <row r="29" spans="1:16" x14ac:dyDescent="0.2">
      <c r="A29" s="211">
        <v>426</v>
      </c>
      <c r="B29" s="202">
        <v>45870</v>
      </c>
      <c r="C29" s="213" t="s">
        <v>594</v>
      </c>
      <c r="D29" s="213" t="s">
        <v>595</v>
      </c>
      <c r="G29" s="214" t="s">
        <v>129</v>
      </c>
      <c r="J29" s="215">
        <v>693.88</v>
      </c>
      <c r="K29" s="209" t="s">
        <v>129</v>
      </c>
      <c r="L29" s="205">
        <v>45870</v>
      </c>
      <c r="M29" s="209">
        <f t="shared" si="0"/>
        <v>0</v>
      </c>
      <c r="N29" s="207">
        <v>693.88</v>
      </c>
      <c r="O29" s="208">
        <f t="shared" si="1"/>
        <v>0</v>
      </c>
      <c r="P29">
        <f t="shared" si="2"/>
        <v>0</v>
      </c>
    </row>
    <row r="30" spans="1:16" x14ac:dyDescent="0.2">
      <c r="A30" s="211">
        <v>427</v>
      </c>
      <c r="B30" s="202">
        <v>45877</v>
      </c>
      <c r="C30" s="213" t="s">
        <v>596</v>
      </c>
      <c r="D30" s="213" t="s">
        <v>597</v>
      </c>
      <c r="G30" s="214" t="s">
        <v>129</v>
      </c>
      <c r="J30" s="215">
        <v>1980</v>
      </c>
      <c r="K30" s="209" t="s">
        <v>129</v>
      </c>
      <c r="L30" s="205">
        <v>45877</v>
      </c>
      <c r="M30" s="209">
        <f t="shared" si="0"/>
        <v>0</v>
      </c>
      <c r="N30" s="207">
        <v>1980</v>
      </c>
      <c r="O30" s="208">
        <f t="shared" si="1"/>
        <v>0</v>
      </c>
      <c r="P30">
        <f t="shared" si="2"/>
        <v>0</v>
      </c>
    </row>
    <row r="31" spans="1:16" x14ac:dyDescent="0.2">
      <c r="A31" s="211">
        <v>429</v>
      </c>
      <c r="B31" s="202">
        <v>45889</v>
      </c>
      <c r="C31" s="213" t="s">
        <v>573</v>
      </c>
      <c r="D31" s="213" t="s">
        <v>598</v>
      </c>
      <c r="G31" s="214" t="s">
        <v>129</v>
      </c>
      <c r="J31" s="215">
        <v>760</v>
      </c>
      <c r="K31" s="209" t="s">
        <v>129</v>
      </c>
      <c r="L31" s="205">
        <v>45889</v>
      </c>
      <c r="M31" s="209">
        <f t="shared" si="0"/>
        <v>0</v>
      </c>
      <c r="N31" s="207">
        <v>760</v>
      </c>
      <c r="O31" s="208">
        <f t="shared" si="1"/>
        <v>0</v>
      </c>
      <c r="P31">
        <f t="shared" si="2"/>
        <v>0</v>
      </c>
    </row>
    <row r="32" spans="1:16" x14ac:dyDescent="0.2">
      <c r="A32" s="211">
        <v>430</v>
      </c>
      <c r="B32" s="202">
        <v>45889</v>
      </c>
      <c r="C32" s="213" t="s">
        <v>581</v>
      </c>
      <c r="D32" s="213" t="s">
        <v>599</v>
      </c>
      <c r="G32" s="214" t="s">
        <v>129</v>
      </c>
      <c r="J32" s="215">
        <v>1045</v>
      </c>
      <c r="K32" s="209" t="s">
        <v>129</v>
      </c>
      <c r="L32" s="205">
        <v>45889</v>
      </c>
      <c r="M32" s="209">
        <f t="shared" si="0"/>
        <v>0</v>
      </c>
      <c r="N32" s="207">
        <v>1045</v>
      </c>
      <c r="O32" s="208">
        <f t="shared" si="1"/>
        <v>0</v>
      </c>
      <c r="P32">
        <f t="shared" si="2"/>
        <v>0</v>
      </c>
    </row>
    <row r="33" spans="1:16" x14ac:dyDescent="0.2">
      <c r="A33" s="211">
        <v>431</v>
      </c>
      <c r="B33" s="202">
        <v>45889</v>
      </c>
      <c r="C33" s="213" t="s">
        <v>583</v>
      </c>
      <c r="D33" s="213" t="s">
        <v>600</v>
      </c>
      <c r="G33" s="214" t="s">
        <v>129</v>
      </c>
      <c r="J33" s="215">
        <v>2400</v>
      </c>
      <c r="K33" s="209" t="s">
        <v>129</v>
      </c>
      <c r="L33" s="205">
        <v>45889</v>
      </c>
      <c r="M33" s="209">
        <f t="shared" si="0"/>
        <v>0</v>
      </c>
      <c r="N33" s="207">
        <v>2400</v>
      </c>
      <c r="O33" s="208">
        <f t="shared" si="1"/>
        <v>0</v>
      </c>
      <c r="P33">
        <f t="shared" si="2"/>
        <v>0</v>
      </c>
    </row>
    <row r="34" spans="1:16" x14ac:dyDescent="0.2">
      <c r="A34" s="211">
        <v>435</v>
      </c>
      <c r="B34" s="202">
        <v>45889</v>
      </c>
      <c r="C34" s="213" t="s">
        <v>596</v>
      </c>
      <c r="D34" s="213" t="s">
        <v>601</v>
      </c>
      <c r="G34" s="214" t="s">
        <v>129</v>
      </c>
      <c r="J34" s="215">
        <v>5000</v>
      </c>
      <c r="K34" s="209" t="s">
        <v>129</v>
      </c>
      <c r="L34" s="205">
        <v>45889</v>
      </c>
      <c r="M34" s="209">
        <f t="shared" si="0"/>
        <v>0</v>
      </c>
      <c r="N34" s="207">
        <v>5000</v>
      </c>
      <c r="O34" s="208">
        <f t="shared" si="1"/>
        <v>0</v>
      </c>
      <c r="P34">
        <f t="shared" si="2"/>
        <v>0</v>
      </c>
    </row>
    <row r="35" spans="1:16" x14ac:dyDescent="0.2">
      <c r="A35" s="211">
        <v>439</v>
      </c>
      <c r="B35" s="202">
        <v>45889</v>
      </c>
      <c r="C35" s="213" t="s">
        <v>588</v>
      </c>
      <c r="D35" s="213" t="s">
        <v>602</v>
      </c>
      <c r="G35" s="214" t="s">
        <v>129</v>
      </c>
      <c r="J35" s="215">
        <v>314.93</v>
      </c>
      <c r="K35" s="209" t="s">
        <v>129</v>
      </c>
      <c r="L35" s="205">
        <v>45889</v>
      </c>
      <c r="M35" s="209">
        <f t="shared" si="0"/>
        <v>0</v>
      </c>
      <c r="N35" s="207">
        <v>314.93</v>
      </c>
      <c r="O35" s="208">
        <f t="shared" si="1"/>
        <v>0</v>
      </c>
      <c r="P35">
        <f t="shared" si="2"/>
        <v>0</v>
      </c>
    </row>
    <row r="36" spans="1:16" x14ac:dyDescent="0.2">
      <c r="A36" s="211">
        <v>440</v>
      </c>
      <c r="B36" s="202">
        <v>45889</v>
      </c>
      <c r="C36" s="213" t="s">
        <v>588</v>
      </c>
      <c r="D36" s="213" t="s">
        <v>603</v>
      </c>
      <c r="G36" s="214" t="s">
        <v>129</v>
      </c>
      <c r="J36" s="215">
        <v>202.56</v>
      </c>
      <c r="K36" s="209" t="s">
        <v>129</v>
      </c>
      <c r="L36" s="205">
        <v>45889</v>
      </c>
      <c r="M36" s="209">
        <f t="shared" si="0"/>
        <v>0</v>
      </c>
      <c r="N36" s="207">
        <v>202.56</v>
      </c>
      <c r="O36" s="208">
        <f t="shared" si="1"/>
        <v>0</v>
      </c>
      <c r="P36">
        <f t="shared" si="2"/>
        <v>0</v>
      </c>
    </row>
    <row r="37" spans="1:16" x14ac:dyDescent="0.2">
      <c r="A37" s="211">
        <v>444</v>
      </c>
      <c r="B37" s="202">
        <v>45898</v>
      </c>
      <c r="C37" s="213" t="s">
        <v>566</v>
      </c>
      <c r="D37" s="213" t="s">
        <v>604</v>
      </c>
      <c r="G37" s="214" t="s">
        <v>129</v>
      </c>
      <c r="J37" s="215">
        <v>130</v>
      </c>
      <c r="K37" s="209" t="s">
        <v>129</v>
      </c>
      <c r="L37" s="205">
        <v>45898</v>
      </c>
      <c r="M37" s="209">
        <f t="shared" si="0"/>
        <v>0</v>
      </c>
      <c r="N37" s="207">
        <v>130</v>
      </c>
      <c r="O37" s="208">
        <f t="shared" si="1"/>
        <v>0</v>
      </c>
      <c r="P37">
        <f t="shared" si="2"/>
        <v>0</v>
      </c>
    </row>
    <row r="38" spans="1:16" x14ac:dyDescent="0.2">
      <c r="A38" s="211">
        <v>445</v>
      </c>
      <c r="B38" s="202">
        <v>45898</v>
      </c>
      <c r="C38" s="213" t="s">
        <v>605</v>
      </c>
      <c r="D38" s="213" t="s">
        <v>604</v>
      </c>
      <c r="G38" s="214" t="s">
        <v>129</v>
      </c>
      <c r="J38" s="215">
        <v>104</v>
      </c>
      <c r="K38" s="209" t="s">
        <v>129</v>
      </c>
      <c r="L38" s="205">
        <v>45898</v>
      </c>
      <c r="M38" s="209">
        <f t="shared" si="0"/>
        <v>0</v>
      </c>
      <c r="N38" s="207">
        <v>104</v>
      </c>
      <c r="O38" s="208">
        <f t="shared" si="1"/>
        <v>0</v>
      </c>
      <c r="P38">
        <f t="shared" si="2"/>
        <v>0</v>
      </c>
    </row>
    <row r="39" spans="1:16" x14ac:dyDescent="0.2">
      <c r="A39" s="211">
        <v>446</v>
      </c>
      <c r="B39" s="202">
        <v>45898</v>
      </c>
      <c r="C39" s="213" t="s">
        <v>573</v>
      </c>
      <c r="D39" s="213" t="s">
        <v>604</v>
      </c>
      <c r="G39" s="214" t="s">
        <v>129</v>
      </c>
      <c r="J39" s="215">
        <v>104</v>
      </c>
      <c r="K39" s="209" t="s">
        <v>129</v>
      </c>
      <c r="L39" s="205">
        <v>45898</v>
      </c>
      <c r="M39" s="209">
        <f t="shared" si="0"/>
        <v>0</v>
      </c>
      <c r="N39" s="207">
        <v>104</v>
      </c>
      <c r="O39" s="208">
        <f t="shared" si="1"/>
        <v>0</v>
      </c>
      <c r="P39">
        <f t="shared" si="2"/>
        <v>0</v>
      </c>
    </row>
    <row r="40" spans="1:16" x14ac:dyDescent="0.2">
      <c r="A40" s="211">
        <v>447</v>
      </c>
      <c r="B40" s="202">
        <v>45898</v>
      </c>
      <c r="C40" s="213" t="s">
        <v>606</v>
      </c>
      <c r="D40" s="213" t="s">
        <v>604</v>
      </c>
      <c r="G40" s="214" t="s">
        <v>129</v>
      </c>
      <c r="J40" s="215">
        <v>104</v>
      </c>
      <c r="K40" s="209" t="s">
        <v>129</v>
      </c>
      <c r="L40" s="205">
        <v>45898</v>
      </c>
      <c r="M40" s="209">
        <f t="shared" si="0"/>
        <v>0</v>
      </c>
      <c r="N40" s="207">
        <v>104</v>
      </c>
      <c r="O40" s="208">
        <f t="shared" si="1"/>
        <v>0</v>
      </c>
      <c r="P40">
        <f t="shared" si="2"/>
        <v>0</v>
      </c>
    </row>
    <row r="41" spans="1:16" x14ac:dyDescent="0.2">
      <c r="A41" s="211">
        <v>448</v>
      </c>
      <c r="B41" s="202">
        <v>45898</v>
      </c>
      <c r="C41" s="213" t="s">
        <v>607</v>
      </c>
      <c r="D41" s="213" t="s">
        <v>604</v>
      </c>
      <c r="G41" s="214" t="s">
        <v>129</v>
      </c>
      <c r="J41" s="215">
        <v>104</v>
      </c>
      <c r="K41" s="209" t="s">
        <v>129</v>
      </c>
      <c r="L41" s="205">
        <v>45898</v>
      </c>
      <c r="M41" s="209">
        <f t="shared" si="0"/>
        <v>0</v>
      </c>
      <c r="N41" s="207">
        <v>104</v>
      </c>
      <c r="O41" s="208">
        <f t="shared" si="1"/>
        <v>0</v>
      </c>
      <c r="P41">
        <f t="shared" si="2"/>
        <v>0</v>
      </c>
    </row>
    <row r="42" spans="1:16" x14ac:dyDescent="0.2">
      <c r="A42" s="211">
        <v>449</v>
      </c>
      <c r="B42" s="202">
        <v>45898</v>
      </c>
      <c r="C42" s="213" t="s">
        <v>608</v>
      </c>
      <c r="D42" s="213" t="s">
        <v>609</v>
      </c>
      <c r="G42" s="214" t="s">
        <v>129</v>
      </c>
      <c r="J42" s="215">
        <v>3.41</v>
      </c>
      <c r="K42" s="209" t="s">
        <v>129</v>
      </c>
      <c r="L42" s="205">
        <v>45898</v>
      </c>
      <c r="M42" s="209">
        <f t="shared" si="0"/>
        <v>0</v>
      </c>
      <c r="N42" s="207">
        <v>3.41</v>
      </c>
      <c r="O42" s="208">
        <f t="shared" si="1"/>
        <v>0</v>
      </c>
      <c r="P42">
        <f t="shared" si="2"/>
        <v>0</v>
      </c>
    </row>
    <row r="43" spans="1:16" x14ac:dyDescent="0.2">
      <c r="A43" s="211">
        <v>475</v>
      </c>
      <c r="B43" s="202">
        <v>45898</v>
      </c>
      <c r="C43" s="213" t="s">
        <v>610</v>
      </c>
      <c r="D43" s="213" t="s">
        <v>611</v>
      </c>
      <c r="G43" s="214" t="s">
        <v>129</v>
      </c>
      <c r="J43" s="215">
        <v>1500</v>
      </c>
      <c r="K43" s="209" t="s">
        <v>129</v>
      </c>
      <c r="L43" s="205">
        <v>45898</v>
      </c>
      <c r="M43" s="209">
        <f t="shared" si="0"/>
        <v>0</v>
      </c>
      <c r="N43" s="207">
        <v>1500</v>
      </c>
      <c r="O43" s="208">
        <f t="shared" si="1"/>
        <v>0</v>
      </c>
      <c r="P43">
        <f t="shared" si="2"/>
        <v>0</v>
      </c>
    </row>
    <row r="44" spans="1:16" x14ac:dyDescent="0.2">
      <c r="A44" s="211">
        <v>493</v>
      </c>
      <c r="B44" s="202">
        <v>45919</v>
      </c>
      <c r="C44" s="213" t="s">
        <v>573</v>
      </c>
      <c r="D44" s="213" t="s">
        <v>612</v>
      </c>
      <c r="G44" s="214" t="s">
        <v>129</v>
      </c>
      <c r="J44" s="215">
        <v>760</v>
      </c>
      <c r="K44" s="209" t="s">
        <v>129</v>
      </c>
      <c r="L44" s="205">
        <v>45919</v>
      </c>
      <c r="M44" s="209">
        <f t="shared" si="0"/>
        <v>0</v>
      </c>
      <c r="N44" s="207">
        <v>760</v>
      </c>
      <c r="O44" s="208">
        <f t="shared" si="1"/>
        <v>0</v>
      </c>
      <c r="P44">
        <f t="shared" si="2"/>
        <v>0</v>
      </c>
    </row>
    <row r="45" spans="1:16" x14ac:dyDescent="0.2">
      <c r="A45" s="211">
        <v>494</v>
      </c>
      <c r="B45" s="202">
        <v>45919</v>
      </c>
      <c r="C45" s="213" t="s">
        <v>581</v>
      </c>
      <c r="D45" s="213" t="s">
        <v>613</v>
      </c>
      <c r="G45" s="214" t="s">
        <v>129</v>
      </c>
      <c r="J45" s="215">
        <v>1045</v>
      </c>
      <c r="K45" s="209" t="s">
        <v>129</v>
      </c>
      <c r="L45" s="205">
        <v>45919</v>
      </c>
      <c r="M45" s="209">
        <f t="shared" si="0"/>
        <v>0</v>
      </c>
      <c r="N45" s="207">
        <v>1045</v>
      </c>
      <c r="O45" s="208">
        <f t="shared" si="1"/>
        <v>0</v>
      </c>
      <c r="P45">
        <f t="shared" si="2"/>
        <v>0</v>
      </c>
    </row>
    <row r="46" spans="1:16" x14ac:dyDescent="0.2">
      <c r="A46" s="211">
        <v>495</v>
      </c>
      <c r="B46" s="202">
        <v>45919</v>
      </c>
      <c r="C46" s="213" t="s">
        <v>583</v>
      </c>
      <c r="D46" s="213" t="s">
        <v>614</v>
      </c>
      <c r="G46" s="214" t="s">
        <v>129</v>
      </c>
      <c r="J46" s="215">
        <v>2400</v>
      </c>
      <c r="K46" s="209" t="s">
        <v>129</v>
      </c>
      <c r="L46" s="205">
        <v>45919</v>
      </c>
      <c r="M46" s="209">
        <f t="shared" si="0"/>
        <v>0</v>
      </c>
      <c r="N46" s="207">
        <v>2400</v>
      </c>
      <c r="O46" s="208">
        <f t="shared" si="1"/>
        <v>0</v>
      </c>
      <c r="P46">
        <f t="shared" si="2"/>
        <v>0</v>
      </c>
    </row>
    <row r="47" spans="1:16" x14ac:dyDescent="0.2">
      <c r="A47" s="211">
        <v>500</v>
      </c>
      <c r="B47" s="202">
        <v>45919</v>
      </c>
      <c r="C47" s="213" t="s">
        <v>615</v>
      </c>
      <c r="D47" s="213" t="s">
        <v>616</v>
      </c>
      <c r="G47" s="214" t="s">
        <v>617</v>
      </c>
      <c r="J47" s="215">
        <v>1760</v>
      </c>
      <c r="K47" s="209" t="s">
        <v>129</v>
      </c>
      <c r="L47" s="205">
        <v>45919</v>
      </c>
      <c r="M47" s="209">
        <f t="shared" si="0"/>
        <v>0</v>
      </c>
      <c r="N47" s="207">
        <v>1760</v>
      </c>
      <c r="O47" s="208">
        <f t="shared" si="1"/>
        <v>0</v>
      </c>
      <c r="P47">
        <f t="shared" si="2"/>
        <v>0</v>
      </c>
    </row>
    <row r="48" spans="1:16" x14ac:dyDescent="0.2">
      <c r="A48" s="211">
        <v>501</v>
      </c>
      <c r="B48" s="202">
        <v>45919</v>
      </c>
      <c r="C48" s="213" t="s">
        <v>618</v>
      </c>
      <c r="D48" s="213" t="s">
        <v>619</v>
      </c>
      <c r="G48" s="214" t="s">
        <v>129</v>
      </c>
      <c r="J48" s="215">
        <v>1560</v>
      </c>
      <c r="K48" s="209" t="s">
        <v>129</v>
      </c>
      <c r="L48" s="205">
        <v>45919</v>
      </c>
      <c r="M48" s="209">
        <f t="shared" si="0"/>
        <v>0</v>
      </c>
      <c r="N48" s="207">
        <v>1560</v>
      </c>
      <c r="O48" s="208">
        <f t="shared" si="1"/>
        <v>0</v>
      </c>
      <c r="P48">
        <f t="shared" si="2"/>
        <v>0</v>
      </c>
    </row>
    <row r="49" spans="1:16" x14ac:dyDescent="0.2">
      <c r="A49" s="211">
        <v>505</v>
      </c>
      <c r="B49" s="202">
        <v>45919</v>
      </c>
      <c r="C49" s="213" t="s">
        <v>588</v>
      </c>
      <c r="D49" s="213" t="s">
        <v>620</v>
      </c>
      <c r="G49" s="214" t="s">
        <v>129</v>
      </c>
      <c r="J49" s="215">
        <v>314.93</v>
      </c>
      <c r="K49" s="209" t="s">
        <v>129</v>
      </c>
      <c r="L49" s="205">
        <v>45919</v>
      </c>
      <c r="M49" s="209">
        <f t="shared" si="0"/>
        <v>0</v>
      </c>
      <c r="N49" s="207">
        <v>314.93</v>
      </c>
      <c r="O49" s="208">
        <f t="shared" si="1"/>
        <v>0</v>
      </c>
      <c r="P49">
        <f t="shared" si="2"/>
        <v>0</v>
      </c>
    </row>
    <row r="50" spans="1:16" x14ac:dyDescent="0.2">
      <c r="A50" s="211">
        <v>506</v>
      </c>
      <c r="B50" s="202">
        <v>45919</v>
      </c>
      <c r="C50" s="213" t="s">
        <v>588</v>
      </c>
      <c r="D50" s="213" t="s">
        <v>621</v>
      </c>
      <c r="G50" s="214" t="s">
        <v>129</v>
      </c>
      <c r="J50" s="215">
        <v>290.37</v>
      </c>
      <c r="K50" s="209" t="s">
        <v>129</v>
      </c>
      <c r="L50" s="205">
        <v>45919</v>
      </c>
      <c r="M50" s="209">
        <f t="shared" si="0"/>
        <v>0</v>
      </c>
      <c r="N50" s="207">
        <v>290.37</v>
      </c>
      <c r="O50" s="208">
        <f t="shared" si="1"/>
        <v>0</v>
      </c>
      <c r="P50">
        <f t="shared" si="2"/>
        <v>0</v>
      </c>
    </row>
    <row r="51" spans="1:16" x14ac:dyDescent="0.2">
      <c r="A51" s="211">
        <v>507</v>
      </c>
      <c r="B51" s="202">
        <v>45919</v>
      </c>
      <c r="C51" s="213" t="s">
        <v>588</v>
      </c>
      <c r="D51" s="213" t="s">
        <v>622</v>
      </c>
      <c r="G51" s="214" t="s">
        <v>129</v>
      </c>
      <c r="J51" s="215">
        <v>132.6</v>
      </c>
      <c r="K51" s="209" t="s">
        <v>129</v>
      </c>
      <c r="L51" s="205">
        <v>45919</v>
      </c>
      <c r="M51" s="209">
        <f t="shared" si="0"/>
        <v>0</v>
      </c>
      <c r="N51" s="207">
        <v>132.6</v>
      </c>
      <c r="O51" s="208">
        <f t="shared" si="1"/>
        <v>0</v>
      </c>
      <c r="P51">
        <f t="shared" si="2"/>
        <v>0</v>
      </c>
    </row>
    <row r="52" spans="1:16" x14ac:dyDescent="0.2">
      <c r="K52" s="210"/>
      <c r="L52" s="210"/>
      <c r="M52" s="210"/>
      <c r="N52" s="210"/>
      <c r="O52" s="210"/>
    </row>
    <row r="53" spans="1:16" x14ac:dyDescent="0.2">
      <c r="K53" s="210"/>
      <c r="L53" s="210"/>
      <c r="M53" s="211" t="s">
        <v>623</v>
      </c>
      <c r="N53" s="212">
        <f>SUBTOTAL(9,P7:P51)</f>
        <v>0</v>
      </c>
      <c r="O53" s="212">
        <f>SUBTOTAL(9,O7:O51)</f>
        <v>0</v>
      </c>
    </row>
    <row r="54" spans="1:16" x14ac:dyDescent="0.2">
      <c r="M54" s="211" t="s">
        <v>624</v>
      </c>
      <c r="O54" s="211">
        <f>IF(N53&lt;&gt;0,O54/N54,0)</f>
        <v>0</v>
      </c>
    </row>
    <row r="55" spans="1:16" x14ac:dyDescent="0.2">
      <c r="K55" s="210"/>
      <c r="L55" s="210"/>
      <c r="M55" s="210"/>
      <c r="N55" s="210"/>
      <c r="O55" s="210"/>
    </row>
    <row r="56" spans="1:16" x14ac:dyDescent="0.2">
      <c r="K56" s="210"/>
      <c r="L56" s="210"/>
      <c r="M56" s="211" t="s">
        <v>562</v>
      </c>
      <c r="N56" s="212">
        <f>FattureTempi!AG94</f>
        <v>580866.54999999993</v>
      </c>
      <c r="O56" s="212">
        <f>FattureTempi!AH94</f>
        <v>3752262.68</v>
      </c>
    </row>
    <row r="57" spans="1:16" x14ac:dyDescent="0.2">
      <c r="M57" s="212" t="s">
        <v>563</v>
      </c>
      <c r="O57" s="212">
        <f>FattureTempi!AH95</f>
        <v>6.4597671874891072</v>
      </c>
    </row>
    <row r="58" spans="1:16" x14ac:dyDescent="0.2">
      <c r="K58" s="210"/>
      <c r="L58" s="210"/>
      <c r="M58" s="210"/>
      <c r="N58" s="210"/>
      <c r="O58" s="210"/>
    </row>
    <row r="59" spans="1:16" x14ac:dyDescent="0.2">
      <c r="K59" s="210"/>
      <c r="L59" s="210"/>
      <c r="M59" s="216" t="s">
        <v>625</v>
      </c>
      <c r="N59" s="217">
        <f>N56+N53</f>
        <v>580866.54999999993</v>
      </c>
      <c r="O59" s="217">
        <f>O56+O53</f>
        <v>3752262.68</v>
      </c>
    </row>
    <row r="60" spans="1:16" ht="36" x14ac:dyDescent="0.2">
      <c r="M60" s="218" t="s">
        <v>626</v>
      </c>
      <c r="N60" s="219"/>
      <c r="O60" s="217">
        <f>(O59/N59)</f>
        <v>6.4597671874891072</v>
      </c>
    </row>
    <row r="61" spans="1:16" x14ac:dyDescent="0.2">
      <c r="O61" s="129"/>
    </row>
    <row r="62" spans="1:16" x14ac:dyDescent="0.2">
      <c r="I62" s="6"/>
      <c r="J62" s="2"/>
    </row>
  </sheetData>
  <autoFilter ref="A6:O6" xr:uid="{CD651F8E-C625-4100-8A97-B98C296010E8}"/>
  <mergeCells count="5">
    <mergeCell ref="A5:J5"/>
    <mergeCell ref="A1:O1"/>
    <mergeCell ref="A3:O3"/>
    <mergeCell ref="A4:O4"/>
    <mergeCell ref="K5:O5"/>
  </mergeCells>
  <pageMargins left="0.75" right="0.75" top="1" bottom="1" header="0.5" footer="0.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7318A-6D26-46F3-992B-AB67C8F1B272}">
  <dimension ref="A1:P27"/>
  <sheetViews>
    <sheetView showGridLines="0" zoomScaleNormal="100" workbookViewId="0">
      <selection sqref="A1:M1"/>
    </sheetView>
  </sheetViews>
  <sheetFormatPr defaultRowHeight="15" x14ac:dyDescent="0.2"/>
  <cols>
    <col min="1" max="1" width="30.7109375" style="104" customWidth="1"/>
    <col min="2" max="2" width="20.7109375" style="115" customWidth="1"/>
    <col min="3" max="3" width="14.7109375" style="116" customWidth="1"/>
    <col min="4" max="4" width="5.7109375" style="116" customWidth="1"/>
    <col min="5" max="5" width="12.5703125" style="113" customWidth="1"/>
    <col min="6" max="6" width="36.7109375" style="116" customWidth="1"/>
    <col min="7" max="7" width="14.7109375" style="104" customWidth="1"/>
    <col min="8" max="8" width="5.7109375" style="104" customWidth="1"/>
    <col min="9" max="9" width="20.7109375" style="104" customWidth="1"/>
    <col min="10" max="10" width="20.7109375" style="115" customWidth="1"/>
    <col min="11" max="11" width="5.7109375" style="114" customWidth="1"/>
    <col min="12" max="12" width="12.5703125" style="114" customWidth="1"/>
    <col min="13" max="13" width="5.7109375" style="104" customWidth="1"/>
    <col min="14" max="16384" width="9.140625" style="104"/>
  </cols>
  <sheetData>
    <row r="1" spans="1:16" s="87" customFormat="1" ht="23.1" customHeight="1" x14ac:dyDescent="0.2">
      <c r="A1" s="268"/>
      <c r="B1" s="269"/>
      <c r="C1" s="269"/>
      <c r="D1" s="269"/>
      <c r="E1" s="269"/>
      <c r="F1" s="269"/>
      <c r="G1" s="269"/>
      <c r="H1" s="269"/>
      <c r="I1" s="269"/>
      <c r="J1" s="269"/>
      <c r="K1" s="269"/>
      <c r="L1" s="269"/>
      <c r="M1" s="270"/>
    </row>
    <row r="2" spans="1:16" s="94" customFormat="1" ht="15" customHeight="1" x14ac:dyDescent="0.2">
      <c r="A2" s="88"/>
      <c r="B2" s="90"/>
      <c r="C2" s="91"/>
      <c r="D2" s="91"/>
      <c r="E2" s="133"/>
      <c r="F2" s="91"/>
      <c r="G2" s="89"/>
      <c r="H2" s="89"/>
      <c r="I2" s="89"/>
      <c r="J2" s="90"/>
      <c r="K2" s="21"/>
      <c r="L2" s="21"/>
      <c r="M2" s="180"/>
    </row>
    <row r="3" spans="1:16" s="87" customFormat="1" ht="23.1" customHeight="1" x14ac:dyDescent="0.2">
      <c r="A3" s="276" t="s">
        <v>103</v>
      </c>
      <c r="B3" s="277"/>
      <c r="C3" s="277"/>
      <c r="D3" s="277"/>
      <c r="E3" s="277"/>
      <c r="F3" s="277"/>
      <c r="G3" s="277"/>
      <c r="H3" s="277"/>
      <c r="I3" s="277"/>
      <c r="J3" s="277"/>
      <c r="K3" s="277"/>
      <c r="L3" s="277"/>
      <c r="M3" s="278"/>
    </row>
    <row r="4" spans="1:16" s="87" customFormat="1" ht="23.1" customHeight="1" x14ac:dyDescent="0.2">
      <c r="A4" s="95"/>
      <c r="B4" s="98"/>
      <c r="C4" s="172"/>
      <c r="D4" s="172"/>
      <c r="E4" s="134"/>
      <c r="F4" s="172"/>
      <c r="J4" s="171"/>
      <c r="K4" s="158"/>
      <c r="L4" s="158"/>
      <c r="M4" s="157"/>
    </row>
    <row r="5" spans="1:16" s="87" customFormat="1" ht="32.25" customHeight="1" x14ac:dyDescent="0.2">
      <c r="A5" s="271" t="s">
        <v>102</v>
      </c>
      <c r="B5" s="272"/>
      <c r="C5" s="179" t="s">
        <v>101</v>
      </c>
      <c r="D5" s="178"/>
      <c r="E5" s="177" t="str">
        <f>IF(OR(L13="SI",L15="SI"),"SI","NO")</f>
        <v>SI</v>
      </c>
      <c r="F5" s="154"/>
      <c r="G5" s="154"/>
      <c r="H5" s="154"/>
      <c r="I5" s="154"/>
      <c r="J5" s="154"/>
      <c r="K5" s="154"/>
      <c r="L5" s="154"/>
      <c r="M5" s="152"/>
      <c r="N5" s="280" t="s">
        <v>100</v>
      </c>
      <c r="O5" s="281"/>
    </row>
    <row r="6" spans="1:16" s="87" customFormat="1" ht="23.1" customHeight="1" x14ac:dyDescent="0.2">
      <c r="A6" s="95"/>
      <c r="B6" s="98"/>
      <c r="C6" s="99"/>
      <c r="D6" s="172"/>
      <c r="E6" s="176"/>
      <c r="F6" s="172"/>
      <c r="J6" s="171"/>
      <c r="K6" s="158"/>
      <c r="L6" s="158"/>
      <c r="M6" s="157"/>
    </row>
    <row r="7" spans="1:16" s="87" customFormat="1" ht="23.1" customHeight="1" x14ac:dyDescent="0.2">
      <c r="A7" s="261" t="s">
        <v>99</v>
      </c>
      <c r="B7" s="265"/>
      <c r="C7" s="156">
        <f>Debiti!G6</f>
        <v>0</v>
      </c>
      <c r="D7" s="154"/>
      <c r="E7" s="285" t="s">
        <v>112</v>
      </c>
      <c r="F7" s="286"/>
      <c r="G7" s="286"/>
      <c r="H7" s="94"/>
      <c r="I7" s="175"/>
      <c r="J7" s="174"/>
      <c r="K7" s="94"/>
      <c r="L7" s="165"/>
      <c r="M7" s="173"/>
      <c r="N7" s="280" t="s">
        <v>98</v>
      </c>
      <c r="O7" s="281"/>
      <c r="P7" s="281"/>
    </row>
    <row r="8" spans="1:16" s="87" customFormat="1" ht="23.1" customHeight="1" x14ac:dyDescent="0.2">
      <c r="A8" s="95"/>
      <c r="B8" s="98"/>
      <c r="C8" s="99"/>
      <c r="D8" s="172"/>
      <c r="E8" s="134"/>
      <c r="F8" s="99"/>
      <c r="G8" s="96"/>
      <c r="J8" s="171"/>
      <c r="K8" s="158"/>
      <c r="L8" s="158"/>
      <c r="M8" s="157"/>
    </row>
    <row r="9" spans="1:16" s="87" customFormat="1" ht="23.1" customHeight="1" x14ac:dyDescent="0.2">
      <c r="A9" s="273" t="s">
        <v>97</v>
      </c>
      <c r="B9" s="279"/>
      <c r="C9" s="166">
        <f>ElencoFatture!O6</f>
        <v>0</v>
      </c>
      <c r="D9" s="167"/>
      <c r="E9" s="273" t="s">
        <v>91</v>
      </c>
      <c r="F9" s="274" t="s">
        <v>96</v>
      </c>
      <c r="G9" s="170">
        <f>C9/100*5</f>
        <v>0</v>
      </c>
      <c r="J9" s="154"/>
      <c r="L9" s="154"/>
      <c r="M9" s="152"/>
    </row>
    <row r="10" spans="1:16" s="87" customFormat="1" ht="23.1" customHeight="1" x14ac:dyDescent="0.2">
      <c r="A10" s="273" t="s">
        <v>95</v>
      </c>
      <c r="B10" s="274"/>
      <c r="C10" s="166">
        <f>ElencoFatture!O7</f>
        <v>0</v>
      </c>
      <c r="D10" s="167"/>
      <c r="E10" s="169"/>
      <c r="F10" s="169"/>
      <c r="G10" s="168"/>
      <c r="H10" s="154"/>
      <c r="I10" s="154"/>
      <c r="J10" s="154"/>
      <c r="K10" s="154"/>
      <c r="L10" s="154"/>
      <c r="M10" s="152"/>
    </row>
    <row r="11" spans="1:16" s="87" customFormat="1" ht="23.1" customHeight="1" x14ac:dyDescent="0.2">
      <c r="A11" s="273" t="s">
        <v>94</v>
      </c>
      <c r="B11" s="275"/>
      <c r="C11" s="166">
        <f>ElencoFatture!O8</f>
        <v>0</v>
      </c>
      <c r="D11" s="167"/>
      <c r="E11" s="273" t="s">
        <v>91</v>
      </c>
      <c r="F11" s="279"/>
      <c r="G11" s="166">
        <f>C11/100*5</f>
        <v>0</v>
      </c>
      <c r="H11" s="154"/>
      <c r="I11" s="284"/>
      <c r="J11" s="284"/>
      <c r="K11" s="94"/>
      <c r="L11" s="165"/>
      <c r="M11" s="152"/>
      <c r="N11" s="280" t="s">
        <v>93</v>
      </c>
      <c r="O11" s="281"/>
      <c r="P11" s="281"/>
    </row>
    <row r="12" spans="1:16" s="87" customFormat="1" ht="23.1" customHeight="1" x14ac:dyDescent="0.2">
      <c r="A12" s="163"/>
      <c r="B12" s="162"/>
      <c r="C12" s="160"/>
      <c r="D12" s="125"/>
      <c r="E12" s="161"/>
      <c r="F12" s="160"/>
      <c r="G12" s="159"/>
      <c r="I12" s="96"/>
      <c r="J12" s="98"/>
      <c r="K12" s="158"/>
      <c r="L12" s="97"/>
      <c r="M12" s="157"/>
    </row>
    <row r="13" spans="1:16" s="87" customFormat="1" ht="23.1" customHeight="1" x14ac:dyDescent="0.2">
      <c r="A13" s="261" t="s">
        <v>92</v>
      </c>
      <c r="B13" s="262"/>
      <c r="C13" s="156">
        <f>C11</f>
        <v>0</v>
      </c>
      <c r="D13" s="164"/>
      <c r="E13" s="261" t="s">
        <v>91</v>
      </c>
      <c r="F13" s="262"/>
      <c r="G13" s="155">
        <f>C13/100*5</f>
        <v>0</v>
      </c>
      <c r="H13" s="154"/>
      <c r="I13" s="266" t="s">
        <v>90</v>
      </c>
      <c r="J13" s="267"/>
      <c r="L13" s="153" t="str">
        <f>IF(ROUND(C7,2)&lt;=ROUND(G13,2),"SI","NO")</f>
        <v>SI</v>
      </c>
      <c r="M13" s="152"/>
      <c r="N13" s="282" t="s">
        <v>89</v>
      </c>
      <c r="O13" s="283"/>
    </row>
    <row r="14" spans="1:16" s="87" customFormat="1" ht="23.1" customHeight="1" x14ac:dyDescent="0.2">
      <c r="A14" s="163"/>
      <c r="B14" s="162"/>
      <c r="C14" s="160"/>
      <c r="D14" s="125"/>
      <c r="E14" s="161"/>
      <c r="F14" s="160"/>
      <c r="G14" s="159"/>
      <c r="I14" s="96"/>
      <c r="J14" s="98"/>
      <c r="K14" s="158"/>
      <c r="L14" s="97"/>
      <c r="M14" s="157"/>
    </row>
    <row r="15" spans="1:16" s="87" customFormat="1" ht="23.1" customHeight="1" x14ac:dyDescent="0.2">
      <c r="A15" s="261" t="s">
        <v>88</v>
      </c>
      <c r="B15" s="265"/>
      <c r="C15" s="156">
        <v>0</v>
      </c>
      <c r="D15" s="94"/>
      <c r="E15" s="261" t="s">
        <v>87</v>
      </c>
      <c r="F15" s="262"/>
      <c r="G15" s="155">
        <f>IF(OR(C15=0, C15="0,00"),0,C7/C15)</f>
        <v>0</v>
      </c>
      <c r="H15" s="154"/>
      <c r="I15" s="266" t="s">
        <v>86</v>
      </c>
      <c r="J15" s="267"/>
      <c r="L15" s="153" t="str">
        <f>IF(G15&lt;=0.9,"SI","NO")</f>
        <v>SI</v>
      </c>
      <c r="M15" s="152"/>
      <c r="N15" s="282" t="s">
        <v>85</v>
      </c>
      <c r="O15" s="283"/>
    </row>
    <row r="16" spans="1:16" s="87" customFormat="1" ht="23.1" customHeight="1" x14ac:dyDescent="0.2">
      <c r="A16" s="95"/>
      <c r="B16" s="98"/>
      <c r="C16" s="99"/>
      <c r="D16" s="99"/>
      <c r="E16" s="134"/>
      <c r="F16" s="99"/>
      <c r="G16" s="96"/>
      <c r="H16" s="96"/>
      <c r="I16" s="96"/>
      <c r="J16" s="98"/>
      <c r="K16" s="97"/>
      <c r="L16" s="97"/>
      <c r="M16" s="151"/>
    </row>
    <row r="17" spans="1:13" x14ac:dyDescent="0.2">
      <c r="B17" s="104"/>
      <c r="C17" s="104"/>
      <c r="D17" s="104"/>
      <c r="E17" s="104"/>
      <c r="F17" s="104"/>
      <c r="J17" s="104"/>
      <c r="K17" s="104"/>
      <c r="L17" s="104"/>
    </row>
    <row r="18" spans="1:13" x14ac:dyDescent="0.2">
      <c r="A18" s="263" t="s">
        <v>84</v>
      </c>
      <c r="B18" s="263"/>
      <c r="C18" s="263"/>
      <c r="D18" s="263"/>
      <c r="E18" s="263"/>
      <c r="F18" s="263"/>
      <c r="G18" s="263"/>
      <c r="H18" s="263"/>
      <c r="I18" s="263"/>
      <c r="J18" s="263"/>
      <c r="K18" s="263"/>
      <c r="L18" s="263"/>
      <c r="M18" s="263"/>
    </row>
    <row r="19" spans="1:13" x14ac:dyDescent="0.2">
      <c r="A19" s="264" t="s">
        <v>83</v>
      </c>
      <c r="B19" s="264"/>
      <c r="C19" s="264"/>
      <c r="D19" s="264"/>
      <c r="E19" s="264"/>
      <c r="F19" s="264"/>
      <c r="G19" s="264"/>
      <c r="H19" s="264"/>
      <c r="I19" s="264"/>
      <c r="J19" s="264"/>
      <c r="K19" s="264"/>
      <c r="L19" s="264"/>
      <c r="M19" s="264"/>
    </row>
    <row r="20" spans="1:13" x14ac:dyDescent="0.2">
      <c r="A20" s="260" t="s">
        <v>82</v>
      </c>
      <c r="B20" s="260"/>
      <c r="C20" s="260"/>
      <c r="D20" s="260"/>
      <c r="E20" s="260"/>
      <c r="F20" s="260"/>
      <c r="G20" s="260"/>
      <c r="H20" s="260"/>
      <c r="I20" s="260"/>
      <c r="J20" s="260"/>
      <c r="K20" s="260"/>
      <c r="L20" s="260"/>
      <c r="M20" s="260"/>
    </row>
    <row r="21" spans="1:13" x14ac:dyDescent="0.2">
      <c r="A21" s="150" t="s">
        <v>81</v>
      </c>
      <c r="B21" s="150"/>
      <c r="C21" s="150"/>
      <c r="D21" s="150"/>
      <c r="E21" s="150"/>
      <c r="F21" s="150"/>
      <c r="G21" s="150"/>
      <c r="H21" s="150"/>
      <c r="I21" s="150"/>
      <c r="J21" s="150"/>
      <c r="K21" s="150"/>
      <c r="L21" s="150"/>
      <c r="M21" s="150"/>
    </row>
    <row r="22" spans="1:13" x14ac:dyDescent="0.2">
      <c r="A22" s="260" t="s">
        <v>80</v>
      </c>
      <c r="B22" s="260"/>
      <c r="C22" s="260"/>
      <c r="D22" s="260"/>
      <c r="E22" s="260"/>
      <c r="F22" s="260"/>
      <c r="G22" s="260"/>
      <c r="H22" s="260"/>
      <c r="I22" s="260"/>
      <c r="J22" s="260"/>
      <c r="K22" s="260"/>
      <c r="L22" s="260"/>
      <c r="M22" s="260"/>
    </row>
    <row r="23" spans="1:13" x14ac:dyDescent="0.2">
      <c r="A23" s="260" t="s">
        <v>79</v>
      </c>
      <c r="B23" s="260"/>
      <c r="C23" s="260"/>
      <c r="D23" s="260"/>
      <c r="E23" s="260"/>
      <c r="F23" s="260"/>
      <c r="G23" s="260"/>
      <c r="H23" s="260"/>
      <c r="I23" s="260"/>
      <c r="J23" s="260"/>
      <c r="K23" s="260"/>
      <c r="L23" s="260"/>
      <c r="M23" s="260"/>
    </row>
    <row r="24" spans="1:13" x14ac:dyDescent="0.2">
      <c r="A24" s="260" t="s">
        <v>78</v>
      </c>
      <c r="B24" s="260"/>
      <c r="C24" s="260"/>
      <c r="D24" s="260"/>
      <c r="E24" s="260"/>
      <c r="F24" s="260"/>
      <c r="G24" s="260"/>
      <c r="H24" s="260"/>
      <c r="I24" s="260"/>
      <c r="J24" s="260"/>
      <c r="K24" s="260"/>
      <c r="L24" s="260"/>
      <c r="M24" s="260"/>
    </row>
    <row r="25" spans="1:13" x14ac:dyDescent="0.2">
      <c r="A25" s="260" t="s">
        <v>77</v>
      </c>
      <c r="B25" s="260"/>
      <c r="C25" s="260"/>
      <c r="D25" s="260"/>
      <c r="E25" s="260"/>
      <c r="F25" s="260"/>
      <c r="G25" s="260"/>
      <c r="H25" s="260"/>
      <c r="I25" s="260"/>
      <c r="J25" s="260"/>
      <c r="K25" s="260"/>
      <c r="L25" s="260"/>
      <c r="M25" s="260"/>
    </row>
    <row r="26" spans="1:13" x14ac:dyDescent="0.2">
      <c r="A26" s="149" t="s">
        <v>76</v>
      </c>
      <c r="B26" s="146"/>
      <c r="C26" s="148"/>
      <c r="D26" s="148"/>
      <c r="E26" s="148"/>
      <c r="F26" s="148"/>
      <c r="G26" s="146"/>
      <c r="H26" s="146"/>
      <c r="I26" s="146"/>
      <c r="J26" s="146"/>
      <c r="K26" s="147"/>
      <c r="L26" s="147"/>
      <c r="M26" s="146"/>
    </row>
    <row r="27" spans="1:13" x14ac:dyDescent="0.2">
      <c r="A27" s="145" t="s">
        <v>75</v>
      </c>
    </row>
  </sheetData>
  <sheetProtection password="D3C7" sheet="1"/>
  <mergeCells count="29">
    <mergeCell ref="N5:O5"/>
    <mergeCell ref="N13:O13"/>
    <mergeCell ref="N15:O15"/>
    <mergeCell ref="E15:F15"/>
    <mergeCell ref="I15:J15"/>
    <mergeCell ref="I11:J11"/>
    <mergeCell ref="E13:F13"/>
    <mergeCell ref="E7:G7"/>
    <mergeCell ref="N7:P7"/>
    <mergeCell ref="N11:P11"/>
    <mergeCell ref="A1:M1"/>
    <mergeCell ref="A5:B5"/>
    <mergeCell ref="E9:F9"/>
    <mergeCell ref="A10:B10"/>
    <mergeCell ref="A11:B11"/>
    <mergeCell ref="A3:M3"/>
    <mergeCell ref="A9:B9"/>
    <mergeCell ref="E11:F11"/>
    <mergeCell ref="A7:B7"/>
    <mergeCell ref="A25:M25"/>
    <mergeCell ref="A23:M23"/>
    <mergeCell ref="A13:B13"/>
    <mergeCell ref="A18:M18"/>
    <mergeCell ref="A19:M19"/>
    <mergeCell ref="A20:M20"/>
    <mergeCell ref="A22:M22"/>
    <mergeCell ref="A24:M24"/>
    <mergeCell ref="A15:B15"/>
    <mergeCell ref="I13:J13"/>
  </mergeCells>
  <conditionalFormatting sqref="L15 L11 E5">
    <cfRule type="containsText" dxfId="5" priority="5" stopIfTrue="1" operator="containsText" text="SI">
      <formula>NOT(ISERROR(SEARCH("SI",E5)))</formula>
    </cfRule>
    <cfRule type="containsText" dxfId="4" priority="6" stopIfTrue="1" operator="containsText" text="NO">
      <formula>NOT(ISERROR(SEARCH("NO",E5)))</formula>
    </cfRule>
  </conditionalFormatting>
  <conditionalFormatting sqref="L7">
    <cfRule type="containsText" dxfId="3" priority="3" stopIfTrue="1" operator="containsText" text="SI">
      <formula>NOT(ISERROR(SEARCH("SI",L7)))</formula>
    </cfRule>
    <cfRule type="containsText" dxfId="2" priority="4" stopIfTrue="1" operator="containsText" text="NO">
      <formula>NOT(ISERROR(SEARCH("NO",L7)))</formula>
    </cfRule>
  </conditionalFormatting>
  <conditionalFormatting sqref="L13">
    <cfRule type="containsText" dxfId="1" priority="1" stopIfTrue="1" operator="containsText" text="SI">
      <formula>NOT(ISERROR(SEARCH("SI",L13)))</formula>
    </cfRule>
    <cfRule type="containsText" dxfId="0" priority="2" stopIfTrue="1" operator="containsText" text="NO">
      <formula>NOT(ISERROR(SEARCH("NO",L13)))</formula>
    </cfRule>
  </conditionalFormatting>
  <printOptions horizontalCentered="1"/>
  <pageMargins left="0.23622047244094491" right="0.23622047244094491" top="0.74803149606299213" bottom="0.74803149606299213" header="0.31496062992125984" footer="0.31496062992125984"/>
  <pageSetup paperSize="9" scale="4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D8BBA-1B63-4167-AEE5-9D72E805403E}">
  <dimension ref="A1:AE17"/>
  <sheetViews>
    <sheetView showGridLines="0" zoomScaleNormal="100" workbookViewId="0">
      <selection sqref="A1:AC1"/>
    </sheetView>
  </sheetViews>
  <sheetFormatPr defaultRowHeight="15" x14ac:dyDescent="0.2"/>
  <cols>
    <col min="1" max="1" width="5.7109375" style="104" bestFit="1" customWidth="1"/>
    <col min="2" max="2" width="6.28515625" style="104" bestFit="1" customWidth="1"/>
    <col min="3" max="3" width="10.7109375" style="114" bestFit="1" customWidth="1"/>
    <col min="4" max="4" width="18.140625" style="115" customWidth="1"/>
    <col min="5" max="5" width="10.7109375" style="114" bestFit="1" customWidth="1"/>
    <col min="6" max="6" width="15.7109375" style="115" customWidth="1"/>
    <col min="7" max="8" width="12.140625" style="116" customWidth="1"/>
    <col min="9" max="9" width="8" style="113" customWidth="1"/>
    <col min="10" max="10" width="12.140625" style="116" customWidth="1"/>
    <col min="11" max="12" width="14.85546875" style="104" customWidth="1"/>
    <col min="13" max="13" width="5.7109375" style="104" bestFit="1" customWidth="1"/>
    <col min="14" max="14" width="8.28515625" style="104" bestFit="1" customWidth="1"/>
    <col min="15" max="15" width="10.7109375" style="114" bestFit="1" customWidth="1"/>
    <col min="16" max="16" width="25.5703125" style="115" customWidth="1"/>
    <col min="17" max="17" width="16.7109375" style="114" customWidth="1"/>
    <col min="18" max="18" width="19.28515625" style="114" customWidth="1"/>
    <col min="19" max="19" width="7" style="104" hidden="1" customWidth="1"/>
    <col min="20" max="20" width="22.28515625" style="115" hidden="1" customWidth="1"/>
    <col min="21" max="24" width="0" style="104" hidden="1" customWidth="1"/>
    <col min="25" max="25" width="5.7109375" style="104" hidden="1" customWidth="1"/>
    <col min="26" max="26" width="8.28515625" style="104" hidden="1" customWidth="1"/>
    <col min="27" max="27" width="3.28515625" style="104" hidden="1" customWidth="1"/>
    <col min="28" max="28" width="13.7109375" style="104" customWidth="1"/>
    <col min="29" max="29" width="14" style="114" customWidth="1"/>
    <col min="30" max="30" width="0" style="104" hidden="1" customWidth="1"/>
    <col min="31" max="31" width="9.140625" style="146" customWidth="1"/>
    <col min="32" max="16384" width="9.140625" style="104"/>
  </cols>
  <sheetData>
    <row r="1" spans="1:31" s="87" customFormat="1" ht="23.1" customHeight="1" x14ac:dyDescent="0.2">
      <c r="A1" s="244"/>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E1" s="197"/>
    </row>
    <row r="2" spans="1:31" s="94" customFormat="1" ht="15" customHeight="1" x14ac:dyDescent="0.2">
      <c r="A2" s="88"/>
      <c r="B2" s="89"/>
      <c r="C2" s="21"/>
      <c r="D2" s="90"/>
      <c r="E2" s="21"/>
      <c r="F2" s="90"/>
      <c r="G2" s="91"/>
      <c r="H2" s="91"/>
      <c r="I2" s="133"/>
      <c r="J2" s="91"/>
      <c r="K2" s="89"/>
      <c r="L2" s="89"/>
      <c r="M2" s="89"/>
      <c r="N2" s="89"/>
      <c r="O2" s="21"/>
      <c r="P2" s="90"/>
      <c r="Q2" s="21"/>
      <c r="R2" s="21"/>
      <c r="S2" s="89"/>
      <c r="T2" s="90"/>
      <c r="U2" s="89"/>
      <c r="V2" s="89"/>
      <c r="W2" s="89"/>
      <c r="X2" s="89"/>
      <c r="Y2" s="89"/>
      <c r="Z2" s="89"/>
      <c r="AA2" s="89"/>
      <c r="AB2" s="89"/>
      <c r="AC2" s="21"/>
      <c r="AE2" s="198"/>
    </row>
    <row r="3" spans="1:31" s="87" customFormat="1" ht="23.1" customHeight="1" x14ac:dyDescent="0.2">
      <c r="A3" s="276" t="s">
        <v>72</v>
      </c>
      <c r="B3" s="289"/>
      <c r="C3" s="289"/>
      <c r="D3" s="289"/>
      <c r="E3" s="289"/>
      <c r="F3" s="289"/>
      <c r="G3" s="289"/>
      <c r="H3" s="289"/>
      <c r="I3" s="289"/>
      <c r="J3" s="289"/>
      <c r="K3" s="289"/>
      <c r="L3" s="289"/>
      <c r="M3" s="289"/>
      <c r="N3" s="289"/>
      <c r="O3" s="289"/>
      <c r="P3" s="289"/>
      <c r="Q3" s="289"/>
      <c r="R3" s="289"/>
      <c r="S3" s="289"/>
      <c r="T3" s="289"/>
      <c r="U3" s="289"/>
      <c r="V3" s="289"/>
      <c r="W3" s="289"/>
      <c r="X3" s="289"/>
      <c r="Y3" s="289"/>
      <c r="Z3" s="289"/>
      <c r="AA3" s="289"/>
      <c r="AB3" s="289"/>
      <c r="AC3" s="290"/>
      <c r="AE3" s="197"/>
    </row>
    <row r="4" spans="1:31" s="87" customFormat="1" ht="23.1" customHeight="1" x14ac:dyDescent="0.2">
      <c r="A4" s="95"/>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32"/>
      <c r="AE4" s="197"/>
    </row>
    <row r="5" spans="1:31" s="87" customFormat="1" ht="23.1" customHeight="1" x14ac:dyDescent="0.2">
      <c r="A5" s="271" t="s">
        <v>73</v>
      </c>
      <c r="B5" s="287"/>
      <c r="C5" s="287"/>
      <c r="D5" s="287"/>
      <c r="E5" s="287"/>
      <c r="F5" s="288"/>
      <c r="G5" s="142">
        <v>0</v>
      </c>
      <c r="H5" s="131"/>
      <c r="I5" s="131"/>
      <c r="J5" s="131"/>
      <c r="K5" s="131"/>
      <c r="L5" s="131"/>
      <c r="M5" s="131"/>
      <c r="N5" s="131"/>
      <c r="O5" s="131"/>
      <c r="P5" s="141"/>
      <c r="Q5" s="141"/>
      <c r="R5" s="141"/>
      <c r="S5" s="141"/>
      <c r="T5" s="141"/>
      <c r="U5" s="141"/>
      <c r="V5" s="141"/>
      <c r="W5" s="141"/>
      <c r="X5" s="141"/>
      <c r="Y5" s="141"/>
      <c r="Z5" s="141"/>
      <c r="AA5" s="141"/>
      <c r="AB5" s="141"/>
      <c r="AC5" s="132"/>
      <c r="AE5" s="197"/>
    </row>
    <row r="6" spans="1:31" s="87" customFormat="1" ht="23.1" customHeight="1" x14ac:dyDescent="0.2">
      <c r="A6" s="271" t="s">
        <v>74</v>
      </c>
      <c r="B6" s="287"/>
      <c r="C6" s="287"/>
      <c r="D6" s="287"/>
      <c r="E6" s="287"/>
      <c r="F6" s="287"/>
      <c r="G6" s="143">
        <v>0</v>
      </c>
      <c r="H6" s="141"/>
      <c r="I6" s="141"/>
      <c r="J6" s="141"/>
      <c r="K6" s="141"/>
      <c r="L6" s="141"/>
      <c r="M6" s="141"/>
      <c r="N6" s="141"/>
      <c r="O6" s="141"/>
      <c r="P6" s="141"/>
      <c r="Q6" s="141"/>
      <c r="R6" s="141"/>
      <c r="S6" s="141"/>
      <c r="T6" s="141"/>
      <c r="U6" s="141"/>
      <c r="V6" s="141"/>
      <c r="W6" s="141"/>
      <c r="X6" s="141"/>
      <c r="Y6" s="141"/>
      <c r="Z6" s="141"/>
      <c r="AA6" s="141"/>
      <c r="AB6" s="141"/>
      <c r="AC6" s="132"/>
      <c r="AE6" s="197"/>
    </row>
    <row r="7" spans="1:31" s="87" customFormat="1" ht="23.1" customHeight="1" x14ac:dyDescent="0.2">
      <c r="A7" s="95"/>
      <c r="B7" s="96"/>
      <c r="C7" s="97"/>
      <c r="D7" s="98"/>
      <c r="E7" s="97"/>
      <c r="F7" s="98"/>
      <c r="G7" s="99"/>
      <c r="H7" s="99"/>
      <c r="I7" s="134"/>
      <c r="J7" s="99"/>
      <c r="K7" s="96"/>
      <c r="L7" s="96"/>
      <c r="M7" s="96"/>
      <c r="N7" s="96"/>
      <c r="O7" s="97"/>
      <c r="P7" s="98"/>
      <c r="Q7" s="97"/>
      <c r="R7" s="97"/>
      <c r="S7" s="96"/>
      <c r="T7" s="98"/>
      <c r="U7" s="96"/>
      <c r="V7" s="96"/>
      <c r="W7" s="96"/>
      <c r="X7" s="96"/>
      <c r="Y7" s="96"/>
      <c r="Z7" s="96"/>
      <c r="AA7" s="96"/>
      <c r="AB7" s="96"/>
      <c r="AC7" s="140"/>
      <c r="AE7" s="197"/>
    </row>
    <row r="8" spans="1:31" s="87" customFormat="1" ht="23.1" customHeight="1" x14ac:dyDescent="0.2">
      <c r="A8" s="232" t="s">
        <v>14</v>
      </c>
      <c r="B8" s="252"/>
      <c r="C8" s="253"/>
      <c r="D8" s="232" t="s">
        <v>15</v>
      </c>
      <c r="E8" s="252"/>
      <c r="F8" s="252"/>
      <c r="G8" s="252"/>
      <c r="H8" s="252"/>
      <c r="I8" s="252"/>
      <c r="J8" s="252"/>
      <c r="K8" s="252"/>
      <c r="L8" s="253"/>
      <c r="M8" s="232" t="s">
        <v>16</v>
      </c>
      <c r="N8" s="252"/>
      <c r="O8" s="253"/>
      <c r="P8" s="232" t="s">
        <v>1</v>
      </c>
      <c r="Q8" s="252"/>
      <c r="R8" s="252"/>
      <c r="S8" s="232" t="s">
        <v>17</v>
      </c>
      <c r="T8" s="253"/>
      <c r="U8" s="232" t="s">
        <v>18</v>
      </c>
      <c r="V8" s="252"/>
      <c r="W8" s="252"/>
      <c r="X8" s="253"/>
      <c r="Y8" s="232" t="s">
        <v>19</v>
      </c>
      <c r="Z8" s="252"/>
      <c r="AA8" s="252"/>
      <c r="AB8" s="100" t="s">
        <v>47</v>
      </c>
      <c r="AC8" s="100" t="s">
        <v>71</v>
      </c>
      <c r="AE8" s="197"/>
    </row>
    <row r="9" spans="1:31" ht="36" customHeight="1" x14ac:dyDescent="0.2">
      <c r="A9" s="101" t="s">
        <v>21</v>
      </c>
      <c r="B9" s="101" t="s">
        <v>22</v>
      </c>
      <c r="C9" s="138" t="s">
        <v>25</v>
      </c>
      <c r="D9" s="101" t="s">
        <v>24</v>
      </c>
      <c r="E9" s="102" t="s">
        <v>25</v>
      </c>
      <c r="F9" s="101" t="s">
        <v>26</v>
      </c>
      <c r="G9" s="135" t="s">
        <v>66</v>
      </c>
      <c r="H9" s="103" t="s">
        <v>67</v>
      </c>
      <c r="I9" s="136" t="s">
        <v>68</v>
      </c>
      <c r="J9" s="135" t="s">
        <v>69</v>
      </c>
      <c r="K9" s="101" t="s">
        <v>28</v>
      </c>
      <c r="L9" s="101" t="s">
        <v>113</v>
      </c>
      <c r="M9" s="101" t="s">
        <v>21</v>
      </c>
      <c r="N9" s="101" t="s">
        <v>24</v>
      </c>
      <c r="O9" s="138" t="s">
        <v>25</v>
      </c>
      <c r="P9" s="101" t="s">
        <v>30</v>
      </c>
      <c r="Q9" s="102" t="s">
        <v>31</v>
      </c>
      <c r="R9" s="102" t="s">
        <v>32</v>
      </c>
      <c r="S9" s="101" t="s">
        <v>33</v>
      </c>
      <c r="T9" s="101" t="s">
        <v>26</v>
      </c>
      <c r="U9" s="101" t="s">
        <v>33</v>
      </c>
      <c r="V9" s="101" t="s">
        <v>34</v>
      </c>
      <c r="W9" s="101" t="s">
        <v>35</v>
      </c>
      <c r="X9" s="101" t="s">
        <v>36</v>
      </c>
      <c r="Y9" s="101" t="s">
        <v>21</v>
      </c>
      <c r="Z9" s="101" t="s">
        <v>24</v>
      </c>
      <c r="AA9" s="101" t="s">
        <v>37</v>
      </c>
      <c r="AB9" s="101" t="s">
        <v>25</v>
      </c>
      <c r="AC9" s="139" t="s">
        <v>70</v>
      </c>
    </row>
    <row r="10" spans="1:31" x14ac:dyDescent="0.2">
      <c r="A10" s="105"/>
      <c r="B10" s="105"/>
      <c r="C10" s="106"/>
      <c r="D10" s="107"/>
      <c r="E10" s="106"/>
      <c r="F10" s="108"/>
      <c r="G10" s="109"/>
      <c r="H10" s="109"/>
      <c r="I10" s="137"/>
      <c r="J10" s="109"/>
      <c r="K10" s="105"/>
      <c r="L10" s="105"/>
      <c r="M10" s="105"/>
      <c r="N10" s="105"/>
      <c r="O10" s="106"/>
      <c r="P10" s="108"/>
      <c r="Q10" s="106"/>
      <c r="R10" s="106"/>
      <c r="S10" s="105"/>
      <c r="T10" s="108"/>
      <c r="U10" s="105"/>
      <c r="V10" s="105"/>
      <c r="W10" s="105"/>
      <c r="X10" s="105"/>
      <c r="Y10" s="110"/>
      <c r="Z10" s="110"/>
      <c r="AA10" s="110"/>
      <c r="AB10" s="111"/>
      <c r="AC10" s="106"/>
    </row>
    <row r="11" spans="1:31" x14ac:dyDescent="0.2">
      <c r="C11" s="104"/>
      <c r="D11" s="104"/>
      <c r="E11" s="104"/>
      <c r="F11" s="104"/>
      <c r="G11" s="104"/>
      <c r="H11" s="104"/>
      <c r="I11" s="104"/>
      <c r="J11" s="104"/>
      <c r="O11" s="104"/>
      <c r="P11" s="104"/>
      <c r="Q11" s="104"/>
      <c r="R11" s="104"/>
      <c r="T11" s="104"/>
      <c r="AC11" s="104"/>
    </row>
    <row r="12" spans="1:31" x14ac:dyDescent="0.2">
      <c r="C12" s="104"/>
      <c r="D12" s="104"/>
      <c r="E12" s="104"/>
      <c r="F12" s="104"/>
      <c r="G12" s="104"/>
      <c r="H12" s="104"/>
      <c r="I12" s="104"/>
      <c r="J12" s="104"/>
      <c r="O12" s="104"/>
      <c r="P12" s="104"/>
      <c r="Q12" s="104"/>
      <c r="R12" s="104"/>
      <c r="T12" s="104"/>
      <c r="AC12" s="104"/>
    </row>
    <row r="13" spans="1:31" x14ac:dyDescent="0.2">
      <c r="C13" s="104"/>
      <c r="D13" s="104"/>
      <c r="E13" s="104"/>
      <c r="F13" s="104"/>
      <c r="G13" s="104"/>
      <c r="H13" s="104"/>
      <c r="I13" s="104"/>
      <c r="J13" s="104"/>
      <c r="O13" s="104"/>
      <c r="P13" s="104"/>
      <c r="Q13" s="104"/>
      <c r="R13" s="104"/>
      <c r="T13" s="104"/>
      <c r="AC13" s="104"/>
    </row>
    <row r="14" spans="1:31" x14ac:dyDescent="0.2">
      <c r="C14" s="104"/>
      <c r="D14" s="104"/>
      <c r="E14" s="104"/>
      <c r="F14" s="104"/>
      <c r="G14" s="104"/>
      <c r="H14" s="104"/>
      <c r="I14" s="104"/>
      <c r="J14" s="104"/>
      <c r="O14" s="104"/>
      <c r="P14" s="104"/>
      <c r="Q14" s="104"/>
      <c r="R14" s="104"/>
      <c r="T14" s="104"/>
      <c r="AC14" s="104"/>
    </row>
    <row r="15" spans="1:31" x14ac:dyDescent="0.2">
      <c r="C15" s="104"/>
      <c r="D15" s="104"/>
      <c r="E15" s="104"/>
      <c r="F15" s="104"/>
      <c r="G15" s="104"/>
      <c r="H15" s="104"/>
      <c r="I15" s="104"/>
      <c r="J15" s="104"/>
      <c r="O15" s="104"/>
      <c r="P15" s="104"/>
      <c r="Q15" s="104"/>
      <c r="R15" s="104"/>
      <c r="T15" s="104"/>
      <c r="AC15" s="104"/>
    </row>
    <row r="16" spans="1:31" x14ac:dyDescent="0.2">
      <c r="C16" s="104"/>
      <c r="D16" s="104"/>
      <c r="E16" s="104"/>
      <c r="F16" s="104"/>
      <c r="G16" s="104"/>
      <c r="H16" s="104"/>
      <c r="I16" s="104"/>
      <c r="J16" s="104"/>
      <c r="O16" s="104"/>
      <c r="P16" s="104"/>
      <c r="Q16" s="104"/>
      <c r="R16" s="104"/>
      <c r="T16" s="104"/>
      <c r="AC16" s="104"/>
    </row>
    <row r="17" spans="3:29" x14ac:dyDescent="0.2">
      <c r="C17" s="104"/>
      <c r="D17" s="104"/>
      <c r="E17" s="104"/>
      <c r="F17" s="104"/>
      <c r="G17" s="104"/>
      <c r="H17" s="104"/>
      <c r="I17" s="104"/>
      <c r="J17" s="104"/>
      <c r="O17" s="104"/>
      <c r="P17" s="104"/>
      <c r="Q17" s="104"/>
      <c r="R17" s="104"/>
      <c r="T17" s="104"/>
      <c r="AC17" s="104"/>
    </row>
  </sheetData>
  <mergeCells count="11">
    <mergeCell ref="U8:X8"/>
    <mergeCell ref="Y8:AA8"/>
    <mergeCell ref="A5:F5"/>
    <mergeCell ref="A6:F6"/>
    <mergeCell ref="A1:AC1"/>
    <mergeCell ref="A3:AC3"/>
    <mergeCell ref="A8:C8"/>
    <mergeCell ref="D8:L8"/>
    <mergeCell ref="M8:O8"/>
    <mergeCell ref="P8:R8"/>
    <mergeCell ref="S8:T8"/>
  </mergeCell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8FAAC-BD9D-47C0-AE26-3D427711FA97}">
  <dimension ref="A1:R20"/>
  <sheetViews>
    <sheetView showGridLines="0" topLeftCell="C1" zoomScaleNormal="100" workbookViewId="0">
      <selection sqref="A1:Q1"/>
    </sheetView>
  </sheetViews>
  <sheetFormatPr defaultRowHeight="15" x14ac:dyDescent="0.2"/>
  <cols>
    <col min="1" max="1" width="0" style="104" hidden="1" customWidth="1"/>
    <col min="2" max="2" width="10.28515625" style="104" hidden="1" customWidth="1"/>
    <col min="3" max="3" width="15.7109375" style="115" customWidth="1"/>
    <col min="4" max="4" width="10.7109375" style="114" bestFit="1" customWidth="1"/>
    <col min="5" max="5" width="10.7109375" style="114" customWidth="1"/>
    <col min="6" max="6" width="43.7109375" style="115" customWidth="1"/>
    <col min="7" max="7" width="15.5703125" style="115" hidden="1" customWidth="1"/>
    <col min="8" max="9" width="12.140625" style="116" customWidth="1"/>
    <col min="10" max="10" width="22.85546875" style="115" customWidth="1"/>
    <col min="11" max="11" width="13.7109375" style="115" customWidth="1"/>
    <col min="12" max="12" width="21.7109375" style="104" customWidth="1"/>
    <col min="13" max="16" width="12.140625" style="104" customWidth="1"/>
    <col min="17" max="17" width="9.140625" style="104" customWidth="1"/>
    <col min="18" max="18" width="9.140625" style="146" customWidth="1"/>
    <col min="19" max="16384" width="9.140625" style="104"/>
  </cols>
  <sheetData>
    <row r="1" spans="1:18" s="87" customFormat="1" ht="23.1" customHeight="1" x14ac:dyDescent="0.2">
      <c r="A1" s="307"/>
      <c r="B1" s="247"/>
      <c r="C1" s="247"/>
      <c r="D1" s="247"/>
      <c r="E1" s="247"/>
      <c r="F1" s="247"/>
      <c r="G1" s="247"/>
      <c r="H1" s="247"/>
      <c r="I1" s="247"/>
      <c r="J1" s="247"/>
      <c r="K1" s="247"/>
      <c r="L1" s="247"/>
      <c r="M1" s="247"/>
      <c r="N1" s="247"/>
      <c r="O1" s="247"/>
      <c r="P1" s="247"/>
      <c r="Q1" s="248"/>
      <c r="R1" s="197"/>
    </row>
    <row r="2" spans="1:18" s="94" customFormat="1" ht="15" customHeight="1" x14ac:dyDescent="0.2">
      <c r="R2" s="198"/>
    </row>
    <row r="3" spans="1:18" s="87" customFormat="1" ht="23.1" customHeight="1" x14ac:dyDescent="0.2">
      <c r="A3" s="276" t="s">
        <v>111</v>
      </c>
      <c r="B3" s="295"/>
      <c r="C3" s="295"/>
      <c r="D3" s="295"/>
      <c r="E3" s="295"/>
      <c r="F3" s="295"/>
      <c r="G3" s="295"/>
      <c r="H3" s="295"/>
      <c r="I3" s="295"/>
      <c r="J3" s="295"/>
      <c r="K3" s="295"/>
      <c r="L3" s="295"/>
      <c r="M3" s="295"/>
      <c r="N3" s="295"/>
      <c r="O3" s="295"/>
      <c r="P3" s="295"/>
      <c r="Q3" s="248"/>
      <c r="R3" s="197"/>
    </row>
    <row r="4" spans="1:18" s="87" customFormat="1" x14ac:dyDescent="0.2">
      <c r="A4" s="296"/>
      <c r="B4" s="296"/>
      <c r="C4" s="296"/>
      <c r="D4" s="296"/>
      <c r="E4" s="296"/>
      <c r="F4" s="296"/>
      <c r="G4" s="296"/>
      <c r="H4" s="296"/>
      <c r="I4" s="296"/>
      <c r="J4" s="296"/>
      <c r="K4" s="296"/>
      <c r="L4" s="296"/>
      <c r="M4" s="296"/>
      <c r="N4" s="296"/>
      <c r="O4" s="296"/>
      <c r="P4" s="296"/>
      <c r="Q4" s="246"/>
      <c r="R4" s="197"/>
    </row>
    <row r="5" spans="1:18" s="87" customFormat="1" ht="23.1" customHeight="1" x14ac:dyDescent="0.2">
      <c r="A5" s="303" t="s">
        <v>110</v>
      </c>
      <c r="B5" s="303"/>
      <c r="C5" s="303"/>
      <c r="D5" s="303"/>
      <c r="E5" s="303"/>
      <c r="F5" s="303"/>
      <c r="G5" s="303"/>
      <c r="H5" s="303"/>
      <c r="I5" s="304"/>
      <c r="J5" s="232" t="s">
        <v>109</v>
      </c>
      <c r="K5" s="247"/>
      <c r="L5" s="247"/>
      <c r="M5" s="247"/>
      <c r="N5" s="247"/>
      <c r="O5" s="247"/>
      <c r="P5" s="247"/>
      <c r="Q5" s="248"/>
      <c r="R5" s="197"/>
    </row>
    <row r="6" spans="1:18" s="87" customFormat="1" ht="23.1" customHeight="1" x14ac:dyDescent="0.2">
      <c r="C6" s="312" t="s">
        <v>97</v>
      </c>
      <c r="D6" s="313"/>
      <c r="E6" s="313"/>
      <c r="F6" s="313"/>
      <c r="G6" s="314"/>
      <c r="H6" s="190">
        <v>0</v>
      </c>
      <c r="I6" s="194"/>
      <c r="J6" s="310" t="s">
        <v>97</v>
      </c>
      <c r="K6" s="310"/>
      <c r="L6" s="310"/>
      <c r="M6" s="310"/>
      <c r="N6" s="311"/>
      <c r="O6" s="195">
        <v>0</v>
      </c>
      <c r="P6" s="297"/>
      <c r="Q6" s="298"/>
      <c r="R6" s="197"/>
    </row>
    <row r="7" spans="1:18" s="87" customFormat="1" ht="23.1" customHeight="1" x14ac:dyDescent="0.2">
      <c r="C7" s="312" t="s">
        <v>115</v>
      </c>
      <c r="D7" s="313"/>
      <c r="E7" s="313"/>
      <c r="F7" s="313"/>
      <c r="G7" s="191"/>
      <c r="H7" s="190">
        <v>0</v>
      </c>
      <c r="I7" s="192"/>
      <c r="J7" s="308" t="s">
        <v>115</v>
      </c>
      <c r="K7" s="308"/>
      <c r="L7" s="308"/>
      <c r="M7" s="308"/>
      <c r="N7" s="309"/>
      <c r="O7" s="193">
        <v>0</v>
      </c>
      <c r="P7" s="299"/>
      <c r="Q7" s="300"/>
      <c r="R7" s="197"/>
    </row>
    <row r="8" spans="1:18" s="87" customFormat="1" ht="23.1" customHeight="1" x14ac:dyDescent="0.2">
      <c r="C8" s="312" t="s">
        <v>116</v>
      </c>
      <c r="D8" s="313"/>
      <c r="E8" s="313"/>
      <c r="F8" s="313"/>
      <c r="G8" s="191"/>
      <c r="H8" s="190">
        <f>H6-H7</f>
        <v>0</v>
      </c>
      <c r="I8" s="188"/>
      <c r="J8" s="305" t="s">
        <v>117</v>
      </c>
      <c r="K8" s="305"/>
      <c r="L8" s="305"/>
      <c r="M8" s="305"/>
      <c r="N8" s="306"/>
      <c r="O8" s="189">
        <v>0</v>
      </c>
      <c r="P8" s="301"/>
      <c r="Q8" s="302"/>
      <c r="R8" s="197"/>
    </row>
    <row r="9" spans="1:18" s="87" customFormat="1" x14ac:dyDescent="0.2">
      <c r="C9" s="187"/>
      <c r="D9" s="187"/>
      <c r="E9" s="187"/>
      <c r="F9" s="187"/>
      <c r="G9" s="186"/>
      <c r="H9" s="185"/>
      <c r="I9" s="159"/>
      <c r="J9" s="162"/>
      <c r="K9" s="162"/>
      <c r="L9" s="162"/>
      <c r="M9" s="162"/>
      <c r="N9" s="162"/>
      <c r="O9" s="184"/>
      <c r="P9" s="291"/>
      <c r="Q9" s="248"/>
      <c r="R9" s="197"/>
    </row>
    <row r="10" spans="1:18" s="87" customFormat="1" ht="16.5" customHeight="1" x14ac:dyDescent="0.2">
      <c r="A10" s="292" t="s">
        <v>108</v>
      </c>
      <c r="B10" s="293"/>
      <c r="C10" s="293"/>
      <c r="D10" s="293"/>
      <c r="E10" s="293"/>
      <c r="F10" s="293"/>
      <c r="G10" s="293"/>
      <c r="H10" s="293"/>
      <c r="I10" s="293"/>
      <c r="J10" s="293"/>
      <c r="K10" s="293"/>
      <c r="L10" s="293"/>
      <c r="M10" s="293"/>
      <c r="N10" s="293"/>
      <c r="O10" s="293"/>
      <c r="P10" s="293"/>
      <c r="Q10" s="294"/>
      <c r="R10" s="197"/>
    </row>
    <row r="11" spans="1:18" s="87" customFormat="1" ht="23.1" customHeight="1" x14ac:dyDescent="0.2">
      <c r="A11" s="232" t="s">
        <v>14</v>
      </c>
      <c r="B11" s="253"/>
      <c r="C11" s="232" t="s">
        <v>15</v>
      </c>
      <c r="D11" s="252"/>
      <c r="E11" s="252"/>
      <c r="F11" s="252"/>
      <c r="G11" s="252"/>
      <c r="H11" s="252"/>
      <c r="I11" s="253"/>
      <c r="J11" s="232" t="s">
        <v>1</v>
      </c>
      <c r="K11" s="253"/>
      <c r="L11" s="144"/>
      <c r="M11" s="232" t="s">
        <v>64</v>
      </c>
      <c r="N11" s="252"/>
      <c r="O11" s="252"/>
      <c r="P11" s="252"/>
      <c r="Q11" s="248"/>
      <c r="R11" s="197"/>
    </row>
    <row r="12" spans="1:18" ht="36" customHeight="1" x14ac:dyDescent="0.2">
      <c r="A12" s="101" t="s">
        <v>21</v>
      </c>
      <c r="B12" s="183" t="s">
        <v>107</v>
      </c>
      <c r="C12" s="101" t="s">
        <v>24</v>
      </c>
      <c r="D12" s="102" t="s">
        <v>25</v>
      </c>
      <c r="E12" s="182" t="s">
        <v>106</v>
      </c>
      <c r="F12" s="101" t="s">
        <v>26</v>
      </c>
      <c r="G12" s="101" t="s">
        <v>28</v>
      </c>
      <c r="H12" s="135" t="s">
        <v>66</v>
      </c>
      <c r="I12" s="103" t="s">
        <v>67</v>
      </c>
      <c r="J12" s="101" t="s">
        <v>30</v>
      </c>
      <c r="K12" s="101" t="s">
        <v>31</v>
      </c>
      <c r="L12" s="199" t="s">
        <v>105</v>
      </c>
      <c r="M12" s="124" t="s">
        <v>66</v>
      </c>
      <c r="N12" s="124" t="s">
        <v>104</v>
      </c>
      <c r="O12" s="200" t="s">
        <v>114</v>
      </c>
      <c r="P12" s="124" t="s">
        <v>65</v>
      </c>
      <c r="Q12" s="196" t="s">
        <v>68</v>
      </c>
    </row>
    <row r="13" spans="1:18" x14ac:dyDescent="0.2">
      <c r="C13" s="107"/>
      <c r="D13" s="106"/>
      <c r="E13" s="106"/>
      <c r="F13" s="108"/>
      <c r="G13" s="108"/>
      <c r="H13" s="109"/>
      <c r="I13" s="109"/>
      <c r="J13" s="108"/>
      <c r="K13" s="108"/>
      <c r="L13" s="106"/>
      <c r="M13" s="109"/>
      <c r="N13" s="109"/>
      <c r="O13" s="109"/>
    </row>
    <row r="14" spans="1:18" x14ac:dyDescent="0.2">
      <c r="C14" s="104"/>
      <c r="D14" s="104"/>
      <c r="E14" s="104"/>
      <c r="F14" s="104"/>
      <c r="G14" s="104"/>
      <c r="H14" s="104"/>
      <c r="I14" s="104"/>
      <c r="J14" s="104"/>
      <c r="K14" s="181"/>
    </row>
    <row r="15" spans="1:18" x14ac:dyDescent="0.2">
      <c r="C15" s="104"/>
      <c r="D15" s="104"/>
      <c r="E15" s="104"/>
      <c r="F15" s="104"/>
      <c r="G15" s="104"/>
      <c r="H15" s="104"/>
      <c r="I15" s="104"/>
      <c r="J15" s="104"/>
      <c r="K15" s="104"/>
    </row>
    <row r="16" spans="1:18" x14ac:dyDescent="0.2">
      <c r="C16" s="104"/>
      <c r="D16" s="104"/>
      <c r="E16" s="104"/>
      <c r="F16" s="104"/>
      <c r="G16" s="104"/>
      <c r="H16" s="104"/>
      <c r="I16" s="104"/>
      <c r="J16" s="104"/>
      <c r="K16" s="104"/>
    </row>
    <row r="17" spans="3:11" x14ac:dyDescent="0.2">
      <c r="C17" s="104"/>
      <c r="D17" s="104"/>
      <c r="E17" s="104"/>
      <c r="F17" s="104"/>
      <c r="G17" s="104"/>
      <c r="H17" s="104"/>
      <c r="I17" s="104"/>
      <c r="J17" s="104"/>
      <c r="K17" s="104"/>
    </row>
    <row r="18" spans="3:11" x14ac:dyDescent="0.2">
      <c r="C18" s="104"/>
      <c r="D18" s="104"/>
      <c r="E18" s="104"/>
      <c r="F18" s="104"/>
      <c r="G18" s="104"/>
      <c r="H18" s="104"/>
      <c r="I18" s="104"/>
      <c r="J18" s="104"/>
      <c r="K18" s="104"/>
    </row>
    <row r="19" spans="3:11" x14ac:dyDescent="0.2">
      <c r="C19" s="104"/>
      <c r="D19" s="104"/>
      <c r="E19" s="104"/>
      <c r="F19" s="104"/>
      <c r="G19" s="104"/>
      <c r="H19" s="104"/>
      <c r="I19" s="104"/>
      <c r="J19" s="104"/>
      <c r="K19" s="104"/>
    </row>
    <row r="20" spans="3:11" x14ac:dyDescent="0.2">
      <c r="C20" s="104"/>
      <c r="D20" s="104"/>
      <c r="E20" s="104"/>
      <c r="F20" s="104"/>
      <c r="G20" s="104"/>
      <c r="H20" s="104"/>
      <c r="I20" s="104"/>
      <c r="J20" s="104"/>
      <c r="K20" s="104"/>
    </row>
  </sheetData>
  <mergeCells count="20">
    <mergeCell ref="A11:B11"/>
    <mergeCell ref="J11:K11"/>
    <mergeCell ref="A5:I5"/>
    <mergeCell ref="J8:N8"/>
    <mergeCell ref="A1:Q1"/>
    <mergeCell ref="J7:N7"/>
    <mergeCell ref="J6:N6"/>
    <mergeCell ref="C6:G6"/>
    <mergeCell ref="C7:F7"/>
    <mergeCell ref="C8:F8"/>
    <mergeCell ref="P9:Q9"/>
    <mergeCell ref="A10:Q10"/>
    <mergeCell ref="M11:Q11"/>
    <mergeCell ref="J5:Q5"/>
    <mergeCell ref="A3:Q3"/>
    <mergeCell ref="A4:Q4"/>
    <mergeCell ref="P6:Q6"/>
    <mergeCell ref="P7:Q7"/>
    <mergeCell ref="P8:Q8"/>
    <mergeCell ref="C11:I11"/>
  </mergeCells>
  <dataValidations count="1">
    <dataValidation type="list" allowBlank="1" showInputMessage="1" showErrorMessage="1" sqref="P13" xr:uid="{355A1E94-1606-4144-BEE8-FFCE96BE00F6}">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4</vt:i4>
      </vt:variant>
    </vt:vector>
  </HeadingPairs>
  <TitlesOfParts>
    <vt:vector size="12" baseType="lpstr">
      <vt:lpstr>SiopeAllegatoB</vt:lpstr>
      <vt:lpstr>Fatture</vt:lpstr>
      <vt:lpstr>Mandati</vt:lpstr>
      <vt:lpstr>FattureTempi</vt:lpstr>
      <vt:lpstr>MandatiTempi</vt:lpstr>
      <vt:lpstr>IndicatoreRiduzioneDebitoCR</vt:lpstr>
      <vt:lpstr>Debiti</vt:lpstr>
      <vt:lpstr>ElencoFatture</vt:lpstr>
      <vt:lpstr>Debiti!Area_stampa</vt:lpstr>
      <vt:lpstr>ElencoFatture!Area_stampa</vt:lpstr>
      <vt:lpstr>FattureTempi!Area_stampa</vt:lpstr>
      <vt:lpstr>IndicatoreRiduzioneDebitoCR!Area_stampa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Comune Chamois</cp:lastModifiedBy>
  <cp:lastPrinted>2015-01-23T09:39:52Z</cp:lastPrinted>
  <dcterms:created xsi:type="dcterms:W3CDTF">1996-11-05T10:16:36Z</dcterms:created>
  <dcterms:modified xsi:type="dcterms:W3CDTF">2025-10-01T11:31:57Z</dcterms:modified>
</cp:coreProperties>
</file>