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garin\Desktop\"/>
    </mc:Choice>
  </mc:AlternateContent>
  <xr:revisionPtr revIDLastSave="0" documentId="8_{8B8AA1FA-9B99-4D7C-A1E7-F7892A1A6A53}" xr6:coauthVersionLast="47" xr6:coauthVersionMax="47" xr10:uidLastSave="{00000000-0000-0000-0000-000000000000}"/>
  <bookViews>
    <workbookView xWindow="-15" yWindow="1440" windowWidth="26805" windowHeight="14235" firstSheet="3" activeTab="3" xr2:uid="{2A8F95E8-EA3E-4E64-A82D-29DA3035C8C4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r:id="rId4"/>
    <sheet name="MandatiTempi" sheetId="5" r:id="rId5"/>
    <sheet name="IndicatoreRiduzioneDebitoCR" sheetId="6" state="hidden" r:id="rId6"/>
    <sheet name="Debiti" sheetId="7" state="hidden" r:id="rId7"/>
    <sheet name="ElencoFatture" sheetId="8" state="hidden" r:id="rId8"/>
  </sheets>
  <definedNames>
    <definedName name="_xlnm._FilterDatabase" localSheetId="3" hidden="1">FattureTempi!$A$6:$AI$6</definedName>
    <definedName name="_xlnm._FilterDatabase" localSheetId="4" hidden="1">MandatiTempi!$A$6:$O$6</definedName>
    <definedName name="_xlnm.Print_Area" localSheetId="6">Debiti!$A$1:$AC$69</definedName>
    <definedName name="_xlnm.Print_Area" localSheetId="7">ElencoFatture!$C$1:$P$72</definedName>
    <definedName name="_xlnm.Print_Area" localSheetId="3">FattureTempi!$A$1:$AI$141</definedName>
    <definedName name="_xlnm.Print_Area" localSheetId="5">IndicatoreRiduzioneDebitoCR!$A$1:$M$16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4" l="1"/>
  <c r="AF7" i="4"/>
  <c r="AG7" i="4"/>
  <c r="AH7" i="4" s="1"/>
  <c r="J8" i="4"/>
  <c r="AF8" i="4"/>
  <c r="AG8" i="4"/>
  <c r="AH8" i="4" s="1"/>
  <c r="J9" i="4"/>
  <c r="AF9" i="4"/>
  <c r="AG9" i="4"/>
  <c r="AH9" i="4" s="1"/>
  <c r="J10" i="4"/>
  <c r="AF10" i="4"/>
  <c r="AG10" i="4"/>
  <c r="AH10" i="4" s="1"/>
  <c r="J11" i="4"/>
  <c r="AF11" i="4"/>
  <c r="AG11" i="4"/>
  <c r="AH11" i="4" s="1"/>
  <c r="J12" i="4"/>
  <c r="AF12" i="4"/>
  <c r="AG12" i="4"/>
  <c r="AH12" i="4" s="1"/>
  <c r="J13" i="4"/>
  <c r="AF13" i="4"/>
  <c r="AG13" i="4"/>
  <c r="AH13" i="4" s="1"/>
  <c r="J14" i="4"/>
  <c r="AF14" i="4"/>
  <c r="AG14" i="4"/>
  <c r="AH14" i="4" s="1"/>
  <c r="J15" i="4"/>
  <c r="AF15" i="4"/>
  <c r="AG15" i="4"/>
  <c r="AH15" i="4" s="1"/>
  <c r="J16" i="4"/>
  <c r="AF16" i="4"/>
  <c r="AG16" i="4"/>
  <c r="AH16" i="4" s="1"/>
  <c r="J17" i="4"/>
  <c r="AF17" i="4"/>
  <c r="AG17" i="4"/>
  <c r="AH17" i="4" s="1"/>
  <c r="J18" i="4"/>
  <c r="AF18" i="4"/>
  <c r="AG18" i="4"/>
  <c r="AH18" i="4" s="1"/>
  <c r="J19" i="4"/>
  <c r="AF19" i="4"/>
  <c r="AG19" i="4"/>
  <c r="AH19" i="4" s="1"/>
  <c r="J20" i="4"/>
  <c r="AF20" i="4"/>
  <c r="AG20" i="4"/>
  <c r="AH20" i="4" s="1"/>
  <c r="J21" i="4"/>
  <c r="AF21" i="4"/>
  <c r="AG21" i="4"/>
  <c r="AH21" i="4" s="1"/>
  <c r="J22" i="4"/>
  <c r="AF22" i="4"/>
  <c r="AG22" i="4"/>
  <c r="AH22" i="4" s="1"/>
  <c r="J23" i="4"/>
  <c r="AF23" i="4"/>
  <c r="AG23" i="4"/>
  <c r="AH23" i="4" s="1"/>
  <c r="J24" i="4"/>
  <c r="AF24" i="4"/>
  <c r="AG24" i="4"/>
  <c r="AH24" i="4" s="1"/>
  <c r="J25" i="4"/>
  <c r="AF25" i="4"/>
  <c r="AG25" i="4"/>
  <c r="AH25" i="4" s="1"/>
  <c r="J26" i="4"/>
  <c r="AF26" i="4"/>
  <c r="AG26" i="4"/>
  <c r="AH26" i="4" s="1"/>
  <c r="J27" i="4"/>
  <c r="AF27" i="4"/>
  <c r="AG27" i="4"/>
  <c r="AH27" i="4" s="1"/>
  <c r="J28" i="4"/>
  <c r="AF28" i="4"/>
  <c r="AG28" i="4"/>
  <c r="AH28" i="4" s="1"/>
  <c r="J29" i="4"/>
  <c r="AF29" i="4"/>
  <c r="AG29" i="4"/>
  <c r="AH29" i="4" s="1"/>
  <c r="J30" i="4"/>
  <c r="AF30" i="4"/>
  <c r="AG30" i="4"/>
  <c r="AH30" i="4" s="1"/>
  <c r="J31" i="4"/>
  <c r="AF31" i="4"/>
  <c r="AG31" i="4"/>
  <c r="AH31" i="4" s="1"/>
  <c r="J32" i="4"/>
  <c r="AF32" i="4"/>
  <c r="AG32" i="4"/>
  <c r="AH32" i="4" s="1"/>
  <c r="J33" i="4"/>
  <c r="AF33" i="4"/>
  <c r="AG33" i="4"/>
  <c r="AH33" i="4" s="1"/>
  <c r="J34" i="4"/>
  <c r="AF34" i="4"/>
  <c r="AG34" i="4"/>
  <c r="AH34" i="4" s="1"/>
  <c r="J35" i="4"/>
  <c r="AF35" i="4"/>
  <c r="AG35" i="4"/>
  <c r="AH35" i="4" s="1"/>
  <c r="J36" i="4"/>
  <c r="AF36" i="4"/>
  <c r="AG36" i="4"/>
  <c r="AH36" i="4" s="1"/>
  <c r="J37" i="4"/>
  <c r="AF37" i="4"/>
  <c r="AG37" i="4"/>
  <c r="AH37" i="4" s="1"/>
  <c r="J38" i="4"/>
  <c r="AG38" i="4" s="1"/>
  <c r="AF38" i="4"/>
  <c r="J39" i="4"/>
  <c r="AF39" i="4"/>
  <c r="AG39" i="4"/>
  <c r="AH39" i="4" s="1"/>
  <c r="J40" i="4"/>
  <c r="AF40" i="4"/>
  <c r="AG40" i="4"/>
  <c r="AH40" i="4" s="1"/>
  <c r="J41" i="4"/>
  <c r="AF41" i="4"/>
  <c r="AG41" i="4"/>
  <c r="AH41" i="4" s="1"/>
  <c r="J42" i="4"/>
  <c r="AF42" i="4"/>
  <c r="AG42" i="4"/>
  <c r="AH42" i="4" s="1"/>
  <c r="J43" i="4"/>
  <c r="AF43" i="4"/>
  <c r="AG43" i="4"/>
  <c r="AH43" i="4" s="1"/>
  <c r="J44" i="4"/>
  <c r="AF44" i="4"/>
  <c r="AG44" i="4"/>
  <c r="AH44" i="4" s="1"/>
  <c r="J45" i="4"/>
  <c r="AF45" i="4"/>
  <c r="AG45" i="4"/>
  <c r="AH45" i="4" s="1"/>
  <c r="J46" i="4"/>
  <c r="AF46" i="4"/>
  <c r="AG46" i="4"/>
  <c r="AH46" i="4" s="1"/>
  <c r="J47" i="4"/>
  <c r="AF47" i="4"/>
  <c r="AG47" i="4"/>
  <c r="AH47" i="4" s="1"/>
  <c r="J48" i="4"/>
  <c r="AF48" i="4"/>
  <c r="AG48" i="4"/>
  <c r="AH48" i="4" s="1"/>
  <c r="J49" i="4"/>
  <c r="AF49" i="4"/>
  <c r="AG49" i="4"/>
  <c r="AH49" i="4" s="1"/>
  <c r="J50" i="4"/>
  <c r="AF50" i="4"/>
  <c r="AG50" i="4"/>
  <c r="AH50" i="4" s="1"/>
  <c r="J51" i="4"/>
  <c r="AF51" i="4"/>
  <c r="AG51" i="4"/>
  <c r="AH51" i="4" s="1"/>
  <c r="J52" i="4"/>
  <c r="AF52" i="4"/>
  <c r="AG52" i="4"/>
  <c r="AH52" i="4" s="1"/>
  <c r="J53" i="4"/>
  <c r="AF53" i="4"/>
  <c r="AG53" i="4"/>
  <c r="AH53" i="4" s="1"/>
  <c r="J54" i="4"/>
  <c r="AF54" i="4"/>
  <c r="AG54" i="4"/>
  <c r="AH54" i="4" s="1"/>
  <c r="J55" i="4"/>
  <c r="AF55" i="4"/>
  <c r="AG55" i="4"/>
  <c r="AH55" i="4" s="1"/>
  <c r="J56" i="4"/>
  <c r="AF56" i="4"/>
  <c r="AG56" i="4"/>
  <c r="AH56" i="4" s="1"/>
  <c r="J57" i="4"/>
  <c r="AF57" i="4"/>
  <c r="AG57" i="4"/>
  <c r="AH57" i="4" s="1"/>
  <c r="J58" i="4"/>
  <c r="AF58" i="4"/>
  <c r="AG58" i="4"/>
  <c r="AH58" i="4" s="1"/>
  <c r="J59" i="4"/>
  <c r="AF59" i="4"/>
  <c r="AG59" i="4"/>
  <c r="AH59" i="4" s="1"/>
  <c r="J60" i="4"/>
  <c r="AF60" i="4"/>
  <c r="AG60" i="4"/>
  <c r="AH60" i="4" s="1"/>
  <c r="J61" i="4"/>
  <c r="AF61" i="4"/>
  <c r="AG61" i="4"/>
  <c r="AH61" i="4" s="1"/>
  <c r="J62" i="4"/>
  <c r="AF62" i="4"/>
  <c r="AG62" i="4"/>
  <c r="AH62" i="4" s="1"/>
  <c r="J63" i="4"/>
  <c r="AF63" i="4"/>
  <c r="AG63" i="4"/>
  <c r="AH63" i="4" s="1"/>
  <c r="J64" i="4"/>
  <c r="AF64" i="4"/>
  <c r="AG64" i="4"/>
  <c r="AH64" i="4" s="1"/>
  <c r="J65" i="4"/>
  <c r="AF65" i="4"/>
  <c r="AG65" i="4"/>
  <c r="AH65" i="4" s="1"/>
  <c r="J66" i="4"/>
  <c r="AF66" i="4"/>
  <c r="AG66" i="4"/>
  <c r="AH66" i="4" s="1"/>
  <c r="J67" i="4"/>
  <c r="AF67" i="4"/>
  <c r="AG67" i="4"/>
  <c r="AH67" i="4" s="1"/>
  <c r="J68" i="4"/>
  <c r="AF68" i="4"/>
  <c r="AG68" i="4"/>
  <c r="AH68" i="4" s="1"/>
  <c r="J69" i="4"/>
  <c r="AF69" i="4"/>
  <c r="AG69" i="4"/>
  <c r="AH69" i="4" s="1"/>
  <c r="J70" i="4"/>
  <c r="AF70" i="4"/>
  <c r="AG70" i="4"/>
  <c r="AH70" i="4" s="1"/>
  <c r="J71" i="4"/>
  <c r="AF71" i="4"/>
  <c r="AG71" i="4"/>
  <c r="AH71" i="4" s="1"/>
  <c r="J72" i="4"/>
  <c r="AF72" i="4"/>
  <c r="AG72" i="4"/>
  <c r="AH72" i="4" s="1"/>
  <c r="J73" i="4"/>
  <c r="AF73" i="4"/>
  <c r="AG73" i="4"/>
  <c r="AH73" i="4" s="1"/>
  <c r="J74" i="4"/>
  <c r="AF74" i="4"/>
  <c r="AG74" i="4"/>
  <c r="AH74" i="4" s="1"/>
  <c r="J75" i="4"/>
  <c r="AF75" i="4"/>
  <c r="AG75" i="4"/>
  <c r="AH75" i="4" s="1"/>
  <c r="J76" i="4"/>
  <c r="AF76" i="4"/>
  <c r="AG76" i="4"/>
  <c r="AH76" i="4" s="1"/>
  <c r="J77" i="4"/>
  <c r="AF77" i="4"/>
  <c r="AG77" i="4"/>
  <c r="AH77" i="4" s="1"/>
  <c r="J78" i="4"/>
  <c r="AF78" i="4"/>
  <c r="AG78" i="4"/>
  <c r="AH78" i="4" s="1"/>
  <c r="J79" i="4"/>
  <c r="AF79" i="4"/>
  <c r="AG79" i="4"/>
  <c r="AH79" i="4" s="1"/>
  <c r="M7" i="5"/>
  <c r="O7" i="5"/>
  <c r="P7" i="5"/>
  <c r="M8" i="5"/>
  <c r="O8" i="5"/>
  <c r="P8" i="5"/>
  <c r="N64" i="5" s="1"/>
  <c r="O65" i="5" s="1"/>
  <c r="M9" i="5"/>
  <c r="O9" i="5"/>
  <c r="P9" i="5"/>
  <c r="M10" i="5"/>
  <c r="O10" i="5"/>
  <c r="P10" i="5"/>
  <c r="M11" i="5"/>
  <c r="O11" i="5"/>
  <c r="P11" i="5"/>
  <c r="M12" i="5"/>
  <c r="O12" i="5"/>
  <c r="P12" i="5"/>
  <c r="M13" i="5"/>
  <c r="O13" i="5"/>
  <c r="P13" i="5"/>
  <c r="M14" i="5"/>
  <c r="O14" i="5"/>
  <c r="P14" i="5"/>
  <c r="M15" i="5"/>
  <c r="O15" i="5"/>
  <c r="P15" i="5"/>
  <c r="M16" i="5"/>
  <c r="O16" i="5"/>
  <c r="P16" i="5"/>
  <c r="M17" i="5"/>
  <c r="O17" i="5"/>
  <c r="P17" i="5"/>
  <c r="M18" i="5"/>
  <c r="O18" i="5"/>
  <c r="P18" i="5"/>
  <c r="M19" i="5"/>
  <c r="O19" i="5"/>
  <c r="P19" i="5"/>
  <c r="M20" i="5"/>
  <c r="O20" i="5"/>
  <c r="P20" i="5"/>
  <c r="M21" i="5"/>
  <c r="O21" i="5"/>
  <c r="P21" i="5"/>
  <c r="M22" i="5"/>
  <c r="O22" i="5"/>
  <c r="P22" i="5"/>
  <c r="M23" i="5"/>
  <c r="O23" i="5"/>
  <c r="P23" i="5"/>
  <c r="M24" i="5"/>
  <c r="O24" i="5"/>
  <c r="P24" i="5"/>
  <c r="M25" i="5"/>
  <c r="O25" i="5"/>
  <c r="P25" i="5"/>
  <c r="M26" i="5"/>
  <c r="O26" i="5"/>
  <c r="P26" i="5"/>
  <c r="M27" i="5"/>
  <c r="O27" i="5"/>
  <c r="P27" i="5"/>
  <c r="M28" i="5"/>
  <c r="O28" i="5"/>
  <c r="P28" i="5"/>
  <c r="M29" i="5"/>
  <c r="O29" i="5"/>
  <c r="P29" i="5"/>
  <c r="M30" i="5"/>
  <c r="O30" i="5"/>
  <c r="P30" i="5"/>
  <c r="M31" i="5"/>
  <c r="O31" i="5"/>
  <c r="P31" i="5"/>
  <c r="M32" i="5"/>
  <c r="O32" i="5"/>
  <c r="P32" i="5"/>
  <c r="M33" i="5"/>
  <c r="O33" i="5"/>
  <c r="P33" i="5"/>
  <c r="M34" i="5"/>
  <c r="O34" i="5"/>
  <c r="P34" i="5"/>
  <c r="M35" i="5"/>
  <c r="O35" i="5"/>
  <c r="P35" i="5"/>
  <c r="M36" i="5"/>
  <c r="O36" i="5"/>
  <c r="P36" i="5"/>
  <c r="M37" i="5"/>
  <c r="O37" i="5"/>
  <c r="P37" i="5"/>
  <c r="M38" i="5"/>
  <c r="O38" i="5"/>
  <c r="P38" i="5"/>
  <c r="M39" i="5"/>
  <c r="O39" i="5"/>
  <c r="P39" i="5"/>
  <c r="M40" i="5"/>
  <c r="O40" i="5"/>
  <c r="P40" i="5"/>
  <c r="M41" i="5"/>
  <c r="O41" i="5"/>
  <c r="P41" i="5"/>
  <c r="M42" i="5"/>
  <c r="O42" i="5"/>
  <c r="P42" i="5"/>
  <c r="M43" i="5"/>
  <c r="O43" i="5"/>
  <c r="P43" i="5"/>
  <c r="M44" i="5"/>
  <c r="O44" i="5"/>
  <c r="P44" i="5"/>
  <c r="M45" i="5"/>
  <c r="O45" i="5"/>
  <c r="P45" i="5"/>
  <c r="M46" i="5"/>
  <c r="O46" i="5"/>
  <c r="P46" i="5"/>
  <c r="M47" i="5"/>
  <c r="O47" i="5"/>
  <c r="P47" i="5"/>
  <c r="M48" i="5"/>
  <c r="O48" i="5"/>
  <c r="P48" i="5"/>
  <c r="M49" i="5"/>
  <c r="O49" i="5"/>
  <c r="P49" i="5"/>
  <c r="M50" i="5"/>
  <c r="O50" i="5"/>
  <c r="P50" i="5"/>
  <c r="M51" i="5"/>
  <c r="O51" i="5"/>
  <c r="P51" i="5"/>
  <c r="M52" i="5"/>
  <c r="O52" i="5"/>
  <c r="P52" i="5"/>
  <c r="M53" i="5"/>
  <c r="O53" i="5"/>
  <c r="P53" i="5"/>
  <c r="M54" i="5"/>
  <c r="O54" i="5"/>
  <c r="P54" i="5"/>
  <c r="M55" i="5"/>
  <c r="O55" i="5"/>
  <c r="P55" i="5"/>
  <c r="M56" i="5"/>
  <c r="O56" i="5"/>
  <c r="P56" i="5"/>
  <c r="M57" i="5"/>
  <c r="O57" i="5"/>
  <c r="P57" i="5"/>
  <c r="M58" i="5"/>
  <c r="O58" i="5"/>
  <c r="P58" i="5"/>
  <c r="M59" i="5"/>
  <c r="O59" i="5"/>
  <c r="P59" i="5"/>
  <c r="M60" i="5"/>
  <c r="O60" i="5"/>
  <c r="P60" i="5"/>
  <c r="M61" i="5"/>
  <c r="O61" i="5"/>
  <c r="P61" i="5"/>
  <c r="M62" i="5"/>
  <c r="O62" i="5"/>
  <c r="P62" i="5"/>
  <c r="O64" i="5"/>
  <c r="C7" i="6"/>
  <c r="C9" i="6"/>
  <c r="G9" i="6"/>
  <c r="C10" i="6"/>
  <c r="C11" i="6"/>
  <c r="G11" i="6" s="1"/>
  <c r="C13" i="6"/>
  <c r="G13" i="6"/>
  <c r="L13" i="6" s="1"/>
  <c r="E5" i="6" s="1"/>
  <c r="G15" i="6"/>
  <c r="L15" i="6" s="1"/>
  <c r="H8" i="8"/>
  <c r="AG81" i="4" l="1"/>
  <c r="AH38" i="4"/>
  <c r="AH81" i="4" s="1"/>
  <c r="O67" i="5" s="1"/>
  <c r="O70" i="5" s="1"/>
  <c r="AH82" i="4" l="1"/>
  <c r="O68" i="5" s="1"/>
  <c r="N67" i="5"/>
  <c r="N70" i="5" s="1"/>
  <c r="O71" i="5" s="1"/>
</calcChain>
</file>

<file path=xl/sharedStrings.xml><?xml version="1.0" encoding="utf-8"?>
<sst xmlns="http://schemas.openxmlformats.org/spreadsheetml/2006/main" count="1526" uniqueCount="587">
  <si>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</si>
  <si>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</si>
  <si>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</si>
  <si>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</si>
  <si>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</si>
  <si>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</si>
  <si>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</si>
  <si>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</si>
  <si>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</si>
  <si>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</si>
  <si>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</si>
  <si>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</si>
  <si>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</si>
  <si>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</si>
  <si>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</si>
  <si>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</si>
  <si>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</si>
  <si>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</si>
  <si>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</si>
  <si>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</si>
  <si>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</si>
  <si>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</si>
  <si>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</si>
  <si>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</si>
  <si>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</si>
  <si>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</si>
  <si>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</si>
  <si>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</si>
  <si>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</si>
  <si>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</si>
  <si>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</si>
  <si>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</si>
  <si>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</si>
  <si>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</si>
  <si>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</si>
  <si>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</si>
  <si>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</si>
  <si>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</si>
  <si>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</si>
  <si>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</si>
  <si>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</si>
  <si>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</si>
  <si>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</si>
  <si>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</si>
  <si>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</si>
  <si>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</si>
  <si>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</si>
  <si>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</si>
  <si>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</si>
  <si>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</si>
  <si>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</si>
  <si>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</si>
  <si>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</si>
  <si>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</si>
  <si>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</si>
  <si>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</si>
  <si>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 - Periodo 01/10/2025 - 31/12/2025</t>
  </si>
  <si>
    <t>Tempestività dei Pagamenti - Elenco Fatture Pagate - Periodo 01/10/2025 - 31/12/2025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</si>
  <si>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</si>
  <si>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</si>
  <si>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</si>
  <si>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</si>
  <si>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</si>
  <si>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</si>
  <si>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</si>
  <si>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</si>
  <si>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</si>
  <si>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</si>
  <si>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</si>
  <si>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</si>
  <si>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</si>
  <si>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</si>
  <si>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Numero Imprese Creditrici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</si>
  <si>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</si>
  <si>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</si>
  <si>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</si>
  <si>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</si>
  <si>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</si>
  <si>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</si>
  <si>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</si>
  <si>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</si>
  <si>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</si>
  <si>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</si>
  <si>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</si>
  <si>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</si>
  <si>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</si>
  <si>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</si>
  <si>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</si>
  <si>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</si>
  <si>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</si>
  <si>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</si>
  <si>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</si>
  <si>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</si>
  <si>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</si>
  <si>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</si>
  <si>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</si>
  <si>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</si>
  <si>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</si>
  <si>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</si>
  <si>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</si>
  <si>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</si>
  <si>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</si>
  <si>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</si>
  <si>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</si>
  <si>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</si>
  <si>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</si>
  <si>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</si>
  <si>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</si>
  <si>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</si>
  <si>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</si>
  <si>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</si>
  <si>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</si>
  <si>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</si>
  <si>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</si>
  <si>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</si>
  <si>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</si>
  <si>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</si>
  <si>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</si>
  <si>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Chamois</t>
  </si>
  <si>
    <t>2025033106</t>
  </si>
  <si>
    <t>DELIB.ARG/elt 74/08-ART.6.1 lett.c SCAMBIO SUL POSTO SSP01294899</t>
  </si>
  <si>
    <t>SI</t>
  </si>
  <si>
    <t/>
  </si>
  <si>
    <t>2025</t>
  </si>
  <si>
    <t>2225</t>
  </si>
  <si>
    <t>GSE SPA - Gestore dei Servizi Energetici S.p.A.</t>
  </si>
  <si>
    <t>05754381001</t>
  </si>
  <si>
    <t>1</t>
  </si>
  <si>
    <t>Amministrativa/Finanziaria</t>
  </si>
  <si>
    <t>1000202</t>
  </si>
  <si>
    <t>533</t>
  </si>
  <si>
    <t>NO</t>
  </si>
  <si>
    <t>2025033644</t>
  </si>
  <si>
    <t>2323</t>
  </si>
  <si>
    <t>P-400150</t>
  </si>
  <si>
    <t>REDAZIONALE TESTATE ONLINE - CIRCUITO PRIMA.IT A LUGLIO - VALLEE NOTIZIE - FACEBOOK + AOSTA SERA</t>
  </si>
  <si>
    <t>B796DF63F3</t>
  </si>
  <si>
    <t>3890</t>
  </si>
  <si>
    <t>NETWEEK ADV SRL</t>
  </si>
  <si>
    <t>03626630044</t>
  </si>
  <si>
    <t>459</t>
  </si>
  <si>
    <t>FE000120250003092597</t>
  </si>
  <si>
    <t>FE000120250000000003092597B/BOLLETTAZIONE MASSIVA Fornitura di energia elettrica</t>
  </si>
  <si>
    <t>B521B71C55</t>
  </si>
  <si>
    <t>4625</t>
  </si>
  <si>
    <t>AGSM AIM Energia S.p.A.</t>
  </si>
  <si>
    <t>02968430237</t>
  </si>
  <si>
    <t>518</t>
  </si>
  <si>
    <t>20250015</t>
  </si>
  <si>
    <t>Fornitura oggettistica della tradizione valdostana di lavorazione del legno</t>
  </si>
  <si>
    <t>B796F6FB0D</t>
  </si>
  <si>
    <t>4485</t>
  </si>
  <si>
    <t>COQUILLARD Dario D.I.</t>
  </si>
  <si>
    <t>01023600073</t>
  </si>
  <si>
    <t>CQLDRA62P01A326C</t>
  </si>
  <si>
    <t>1000102</t>
  </si>
  <si>
    <t>524</t>
  </si>
  <si>
    <t>900200/25PA</t>
  </si>
  <si>
    <t>Contratto telefonia da Gennaio 2025 a Dicembre 2025</t>
  </si>
  <si>
    <t>ZCC3D967E7</t>
  </si>
  <si>
    <t>4534</t>
  </si>
  <si>
    <t>Telecomunicazioni Digitali  FASTALP srl</t>
  </si>
  <si>
    <t>01079120075</t>
  </si>
  <si>
    <t>520</t>
  </si>
  <si>
    <t>900211/25PA</t>
  </si>
  <si>
    <t>B5355575DC</t>
  </si>
  <si>
    <t>4519</t>
  </si>
  <si>
    <t>521</t>
  </si>
  <si>
    <t>FE000120250003100959</t>
  </si>
  <si>
    <t>FE000120250000000003100959B/BOLLETTAZIONE MASSIVA Fornitura di energia elettrica</t>
  </si>
  <si>
    <t>4627</t>
  </si>
  <si>
    <t>525</t>
  </si>
  <si>
    <t>941/007</t>
  </si>
  <si>
    <t>PUBBLICITA</t>
  </si>
  <si>
    <t>B796F06469</t>
  </si>
  <si>
    <t>4516</t>
  </si>
  <si>
    <t>LG PRESSE SRL</t>
  </si>
  <si>
    <t>01141020071</t>
  </si>
  <si>
    <t>519</t>
  </si>
  <si>
    <t>2025-1096105</t>
  </si>
  <si>
    <t>FCM - FATTURA CLIENTI SCISSIONE DEI PAGAMENTI ai sensi dell'art.17-ter del Dpr 633/1972 Premio INAIL gia' incluso negli oneri Retributivi e Previdenziali. 8.17 euro</t>
  </si>
  <si>
    <t>B6398105D6</t>
  </si>
  <si>
    <t>4486</t>
  </si>
  <si>
    <t>MANPOWER SRL</t>
  </si>
  <si>
    <t>11947650153</t>
  </si>
  <si>
    <t>522</t>
  </si>
  <si>
    <t>118/2025/FE</t>
  </si>
  <si>
    <t>Trib. AO Proc. Pen. imputato Sindaco Lorenzo PUCCI - RGNR 1296/22 - saldo</t>
  </si>
  <si>
    <t>ZBC3ABEC72</t>
  </si>
  <si>
    <t>4517</t>
  </si>
  <si>
    <t>STUDIO LEGALE ASSOCIATO DUJANY - FANTINI - FAVRE - FOGNIER</t>
  </si>
  <si>
    <t>00441380078</t>
  </si>
  <si>
    <t>541</t>
  </si>
  <si>
    <t>206/001</t>
  </si>
  <si>
    <t>N° 30 MANIFESTI CANDIDATI ELEZIONI F.TO 50X70 - STAMPA A 4 COLORI  + N° 20 MANIFESTI PROCLAMAZIONE ELETTI F.TO 50X70 STAMPA A 1 COLORE - TIPOLITOGRAFIA DALLOU</t>
  </si>
  <si>
    <t>B81E11A874</t>
  </si>
  <si>
    <t>4533</t>
  </si>
  <si>
    <t>TIPOLITOGRAFIA DALLOU di DALLOU Alberto</t>
  </si>
  <si>
    <t>01004720072</t>
  </si>
  <si>
    <t>DLLLRT63P12A326H</t>
  </si>
  <si>
    <t>523</t>
  </si>
  <si>
    <t>0002104758</t>
  </si>
  <si>
    <t>FATT. IVA SPLIT P.</t>
  </si>
  <si>
    <t>Z493CEA7B7</t>
  </si>
  <si>
    <t>4857</t>
  </si>
  <si>
    <t>MAGGIOLI TRIBUTI  - M.T  SpA</t>
  </si>
  <si>
    <t>02638260402</t>
  </si>
  <si>
    <t>06907290156</t>
  </si>
  <si>
    <t>537</t>
  </si>
  <si>
    <t>128</t>
  </si>
  <si>
    <t>B411EAE625</t>
  </si>
  <si>
    <t>4834</t>
  </si>
  <si>
    <t>STUDIO CAMPINI ASSOCIATI</t>
  </si>
  <si>
    <t>01033500073</t>
  </si>
  <si>
    <t>551</t>
  </si>
  <si>
    <t>246/001</t>
  </si>
  <si>
    <t>4936</t>
  </si>
  <si>
    <t>536</t>
  </si>
  <si>
    <t>63</t>
  </si>
  <si>
    <t>B7814A8F99</t>
  </si>
  <si>
    <t>4785</t>
  </si>
  <si>
    <t>ROY PRODUZIONI diR. Tircoli</t>
  </si>
  <si>
    <t>01042330074</t>
  </si>
  <si>
    <t>TRCRGR74D04A326Q</t>
  </si>
  <si>
    <t>554</t>
  </si>
  <si>
    <t>FE/2624</t>
  </si>
  <si>
    <t>B847C71D40</t>
  </si>
  <si>
    <t>4749</t>
  </si>
  <si>
    <t>BP Energia Srl</t>
  </si>
  <si>
    <t>01532740667</t>
  </si>
  <si>
    <t>2</t>
  </si>
  <si>
    <t>Tecnico/Manutentiva</t>
  </si>
  <si>
    <t>1000402</t>
  </si>
  <si>
    <t>534</t>
  </si>
  <si>
    <t>7</t>
  </si>
  <si>
    <t>Fattura di vendita</t>
  </si>
  <si>
    <t>B51E0BCA03</t>
  </si>
  <si>
    <t>4937</t>
  </si>
  <si>
    <t>LAVOYER  Nicole ( dott. commercialista)</t>
  </si>
  <si>
    <t>01191190071</t>
  </si>
  <si>
    <t>LVYNCL88E52A326S</t>
  </si>
  <si>
    <t>552</t>
  </si>
  <si>
    <t>FPA 9/25</t>
  </si>
  <si>
    <t>B781588875</t>
  </si>
  <si>
    <t>4767</t>
  </si>
  <si>
    <t>ASSOCIAZIONE DI PROMOZIONE SOCIALE ALTITUDINI A.P.S.</t>
  </si>
  <si>
    <t>01295110074</t>
  </si>
  <si>
    <t>91076050078</t>
  </si>
  <si>
    <t>538</t>
  </si>
  <si>
    <t>FATTPA 161_25</t>
  </si>
  <si>
    <t>SERVIZIO DI GESTIONE DELL'UFFICIO TURISTICO DI CHAMOIS_PERIODO 01/07/2025-30/09/2025</t>
  </si>
  <si>
    <t>B76A26A707</t>
  </si>
  <si>
    <t>4700</t>
  </si>
  <si>
    <t>ENJOY EVENTS srl</t>
  </si>
  <si>
    <t>01102380076</t>
  </si>
  <si>
    <t>535</t>
  </si>
  <si>
    <t>31</t>
  </si>
  <si>
    <t>manutenzione straordinaria acquedotto comunale Raccordo Corgnolaz-La Villa</t>
  </si>
  <si>
    <t>B20D003A55</t>
  </si>
  <si>
    <t>4862</t>
  </si>
  <si>
    <t>CLIMA SERVICE scarl</t>
  </si>
  <si>
    <t>01058570076</t>
  </si>
  <si>
    <t>2000401</t>
  </si>
  <si>
    <t>627</t>
  </si>
  <si>
    <t>FATTPA 174_25</t>
  </si>
  <si>
    <t>4987</t>
  </si>
  <si>
    <t>30</t>
  </si>
  <si>
    <t>855917891F</t>
  </si>
  <si>
    <t>5122</t>
  </si>
  <si>
    <t>629</t>
  </si>
  <si>
    <t>29</t>
  </si>
  <si>
    <t>5123</t>
  </si>
  <si>
    <t>628</t>
  </si>
  <si>
    <t>FE-2025_122</t>
  </si>
  <si>
    <t>SERVIZIO DI SUPPORTO PIATTAFORMA ANPR TRIENNALE 2024-2026</t>
  </si>
  <si>
    <t>B294531D9B</t>
  </si>
  <si>
    <t>5107</t>
  </si>
  <si>
    <t>DIGITALE SEMPLICE PER TUTTI SRL [DSPT]</t>
  </si>
  <si>
    <t>12939070012</t>
  </si>
  <si>
    <t>589</t>
  </si>
  <si>
    <t>FE000120250003542967</t>
  </si>
  <si>
    <t>FE000120250000000003542967B/BOLLETTAZIONE MASSIVA Fornitura di energia elettrica</t>
  </si>
  <si>
    <t>5108</t>
  </si>
  <si>
    <t>633</t>
  </si>
  <si>
    <t>FE000120250003542947</t>
  </si>
  <si>
    <t>FE000120250000000003542947B/BOLLETTAZIONE MASSIVA Fornitura di energia elettrica</t>
  </si>
  <si>
    <t>5109</t>
  </si>
  <si>
    <t>240</t>
  </si>
  <si>
    <t>Supporto alla manifestazione il Gusto di una Passeggiata 2025</t>
  </si>
  <si>
    <t>5083</t>
  </si>
  <si>
    <t>CHAMOIS  SERVIZI S.R.L.</t>
  </si>
  <si>
    <t>01033180074</t>
  </si>
  <si>
    <t>580</t>
  </si>
  <si>
    <t>239</t>
  </si>
  <si>
    <t>SUPPORTO ALLE MANIFESTAZIONI LUGLIO - DICEMBRE 2025</t>
  </si>
  <si>
    <t>5082</t>
  </si>
  <si>
    <t>583</t>
  </si>
  <si>
    <t>238</t>
  </si>
  <si>
    <t>5081</t>
  </si>
  <si>
    <t>582</t>
  </si>
  <si>
    <t>236</t>
  </si>
  <si>
    <t>Gestione soccorso interno 2025</t>
  </si>
  <si>
    <t>5080</t>
  </si>
  <si>
    <t>587</t>
  </si>
  <si>
    <t>235</t>
  </si>
  <si>
    <t>Servizio di manutenzione ordinaria illuminazione pubblica 2025</t>
  </si>
  <si>
    <t>5084</t>
  </si>
  <si>
    <t>586</t>
  </si>
  <si>
    <t>234</t>
  </si>
  <si>
    <t>Manutenzione straordinaria immobili comuncali 2025</t>
  </si>
  <si>
    <t>5077</t>
  </si>
  <si>
    <t>630</t>
  </si>
  <si>
    <t>233</t>
  </si>
  <si>
    <t>Manutenzione straordinaria strade 2025</t>
  </si>
  <si>
    <t>5085</t>
  </si>
  <si>
    <t>631</t>
  </si>
  <si>
    <t>232</t>
  </si>
  <si>
    <t>Raccolta RSU</t>
  </si>
  <si>
    <t>5076</t>
  </si>
  <si>
    <t>584</t>
  </si>
  <si>
    <t>231</t>
  </si>
  <si>
    <t>TRASPORTO EXTRA LUGLIO - DICEMBRE 2025</t>
  </si>
  <si>
    <t>5078</t>
  </si>
  <si>
    <t>581</t>
  </si>
  <si>
    <t>230</t>
  </si>
  <si>
    <t>Trasporto interno 2025</t>
  </si>
  <si>
    <t>5075</t>
  </si>
  <si>
    <t>585</t>
  </si>
  <si>
    <t>3703401</t>
  </si>
  <si>
    <t>"Linea Diretta" - Servizio Assistenza Nexi Payments SpA 02345448 Codice Personale d'identificazione 049084189 Per i costi telef. visiti il sito www.nexi.it - menu' Trasparenza Mandato SEPA SDD: 792254579610800002 Art.17-ter DPR 633/72 - Scissione dei paga</t>
  </si>
  <si>
    <t>5073</t>
  </si>
  <si>
    <t>NEXY PAYMENT SPA</t>
  </si>
  <si>
    <t>10542790968</t>
  </si>
  <si>
    <t>04107060966</t>
  </si>
  <si>
    <t>592</t>
  </si>
  <si>
    <t>588</t>
  </si>
  <si>
    <t>AR03215936</t>
  </si>
  <si>
    <t>scissione pagamenti NO Periodo fatturazione: 09 agosto 2025 - 08 ottobre 2025</t>
  </si>
  <si>
    <t>B36FF39C69</t>
  </si>
  <si>
    <t>5104</t>
  </si>
  <si>
    <t>VODAFONE ITALIA S.p.A.</t>
  </si>
  <si>
    <t>08539010010</t>
  </si>
  <si>
    <t>93026890017</t>
  </si>
  <si>
    <t>632</t>
  </si>
  <si>
    <t>237</t>
  </si>
  <si>
    <t>Servizio pulizie 2025</t>
  </si>
  <si>
    <t>5079</t>
  </si>
  <si>
    <t>579</t>
  </si>
  <si>
    <t>FATTPA 3_25</t>
  </si>
  <si>
    <t>Direzione Lavori manutenzione straordinaria acquedotto intercomunale - SALDO</t>
  </si>
  <si>
    <t>ZDD390A1B2</t>
  </si>
  <si>
    <t>5204</t>
  </si>
  <si>
    <t>RODOLFO LUCA</t>
  </si>
  <si>
    <t>00672320074</t>
  </si>
  <si>
    <t>RDLLCU72D12L872V</t>
  </si>
  <si>
    <t>*</t>
  </si>
  <si>
    <t>612</t>
  </si>
  <si>
    <t>FATTPA 4_25</t>
  </si>
  <si>
    <t>Coordinamento sicurezza Lavori manutenzione straordinaria acquedotto intercomunale - saldo</t>
  </si>
  <si>
    <t>Z8A3CD7A95</t>
  </si>
  <si>
    <t>5203</t>
  </si>
  <si>
    <t>613</t>
  </si>
  <si>
    <t>32</t>
  </si>
  <si>
    <t>LAVORI DI MANUTENZIONE STRAORDINARIA PER INTERVENTI SU SERBATOI, SORGENTI E CONDOTTE DELL'ACQUEDOTTO INTERCOMUNALE: LOTTO A OPERE IDRAULICHE</t>
  </si>
  <si>
    <t>A004EC3FD7</t>
  </si>
  <si>
    <t>5206</t>
  </si>
  <si>
    <t>625</t>
  </si>
  <si>
    <t>33</t>
  </si>
  <si>
    <t>LAVORI DI MANUTENZIONE STRAORDINARIA PER INTERVENTI SU SERBATOI, SORGENTI E CONDOTTE DELL'ACQUEDOTTO INTERCOMUNALE: LOTTO A OPERE IDRAULICHE [Ex.Imp. 2023/273] (Somma Impegnate nell'Esercizio 2023 da riscrivere nell'Esercizio 2024) [Ex.Imp. 2024/66] (Somma Impegnate nell'Esercizio 2025)</t>
  </si>
  <si>
    <t>5205</t>
  </si>
  <si>
    <t>626</t>
  </si>
  <si>
    <t>34</t>
  </si>
  <si>
    <t>5265</t>
  </si>
  <si>
    <t>258</t>
  </si>
  <si>
    <t>Gestione della funivia e della teleferica Buisson-Chamois 2022-2032 ACCORDO COOPERAZIONE DELIBERA GUINTA 1440 DEL 20/11/2024 vedi acc 213</t>
  </si>
  <si>
    <t>5429</t>
  </si>
  <si>
    <t>4000005</t>
  </si>
  <si>
    <t>647</t>
  </si>
  <si>
    <t>1/13</t>
  </si>
  <si>
    <t>MEYNET Monica: Onorario per il Revisore dei conti</t>
  </si>
  <si>
    <t>ZB52F3A158</t>
  </si>
  <si>
    <t>5436</t>
  </si>
  <si>
    <t>MEYNET Monica (Revisore dei conti)</t>
  </si>
  <si>
    <t>01231390079</t>
  </si>
  <si>
    <t>MYNMNC86L56A326N</t>
  </si>
  <si>
    <t>602</t>
  </si>
  <si>
    <t>601</t>
  </si>
  <si>
    <t>FPA 19/25</t>
  </si>
  <si>
    <t>Z6B2F5A7AD</t>
  </si>
  <si>
    <t>5357</t>
  </si>
  <si>
    <t>CARENA Alessandro dott. ing.</t>
  </si>
  <si>
    <t>01255360073</t>
  </si>
  <si>
    <t>CRNLSN55P24L219S</t>
  </si>
  <si>
    <t>611</t>
  </si>
  <si>
    <t>1025249374</t>
  </si>
  <si>
    <t>30069645-002</t>
  </si>
  <si>
    <t>Z01392D4FF</t>
  </si>
  <si>
    <t>5438</t>
  </si>
  <si>
    <t>POSTE ITALIANE SPA</t>
  </si>
  <si>
    <t>01114601006</t>
  </si>
  <si>
    <t>97103880585</t>
  </si>
  <si>
    <t>591</t>
  </si>
  <si>
    <t>1025250370</t>
  </si>
  <si>
    <t>5437</t>
  </si>
  <si>
    <t>1025251041</t>
  </si>
  <si>
    <t>5439</t>
  </si>
  <si>
    <t>Ft Split Payment ex art.17-ter DPR 633/72</t>
  </si>
  <si>
    <t>B44356393C</t>
  </si>
  <si>
    <t>5333</t>
  </si>
  <si>
    <t>CENTRO CO.FI.AM SRL</t>
  </si>
  <si>
    <t>00414170076</t>
  </si>
  <si>
    <t>624</t>
  </si>
  <si>
    <t>74/001</t>
  </si>
  <si>
    <t>Manutenzione ordinaria delle aree verdi per il triennio 2023-2024-2025</t>
  </si>
  <si>
    <t>ZE03B7C5EA</t>
  </si>
  <si>
    <t>5337</t>
  </si>
  <si>
    <t>LA SIEPE SRL</t>
  </si>
  <si>
    <t>01007060070</t>
  </si>
  <si>
    <t>646</t>
  </si>
  <si>
    <t>FATTPA 200_25</t>
  </si>
  <si>
    <t>SERVIZIO DI GESTIONE DELL'UFFICIO TURISTICO DI CHAMOIS_PERIODO 01/10/2025-31/01/2026</t>
  </si>
  <si>
    <t>5587</t>
  </si>
  <si>
    <t>642</t>
  </si>
  <si>
    <t>260</t>
  </si>
  <si>
    <t>Manutenzioni per la funivia e la teleferica Buisson-Chamois 2023 PD 2930 DEL 19/05/2022 Zoppo - convenzione 31/05/2022 al 01/06/2032 vedi acc 214</t>
  </si>
  <si>
    <t>5485</t>
  </si>
  <si>
    <t>683</t>
  </si>
  <si>
    <t>154/2025/FE</t>
  </si>
  <si>
    <t>Attività preliminare per la causa relativa al forno del Comune e per l'appalto dell'altiporto</t>
  </si>
  <si>
    <t>B85F6161A6</t>
  </si>
  <si>
    <t>5669</t>
  </si>
  <si>
    <t>667</t>
  </si>
  <si>
    <t>229/001</t>
  </si>
  <si>
    <t>Rinnovo manutenzione ordinaria sito web lovechamois.it</t>
  </si>
  <si>
    <t>B5BB7C8288</t>
  </si>
  <si>
    <t>5602</t>
  </si>
  <si>
    <t>VISAMULTIMEDIA di Vicquery Laurent  &amp; C. snc</t>
  </si>
  <si>
    <t>00562880070</t>
  </si>
  <si>
    <t>639</t>
  </si>
  <si>
    <t>Z0738CDE10</t>
  </si>
  <si>
    <t>641</t>
  </si>
  <si>
    <t>900243/25PA</t>
  </si>
  <si>
    <t>5579</t>
  </si>
  <si>
    <t>638</t>
  </si>
  <si>
    <t>900253/25PA</t>
  </si>
  <si>
    <t>5578</t>
  </si>
  <si>
    <t>640</t>
  </si>
  <si>
    <t>637</t>
  </si>
  <si>
    <t>FE000120250003801783</t>
  </si>
  <si>
    <t>FE000120250000000003801783B/BOLLETTAZIONE MASSIVA Fornitura di energia elettrica</t>
  </si>
  <si>
    <t>5582</t>
  </si>
  <si>
    <t>699</t>
  </si>
  <si>
    <t>FE000120250003801803</t>
  </si>
  <si>
    <t>FE000120250000000003801803B/BOLLETTAZIONE MASSIVA Fornitura di energia elettrica</t>
  </si>
  <si>
    <t>5581</t>
  </si>
  <si>
    <t>698</t>
  </si>
  <si>
    <t>1/19</t>
  </si>
  <si>
    <t>Incarico membro esperto Legge 18/1994 2025-2026-2027</t>
  </si>
  <si>
    <t>B7F9569E01</t>
  </si>
  <si>
    <t>5793</t>
  </si>
  <si>
    <t>Navillod Carlo arch.</t>
  </si>
  <si>
    <t>01053520076</t>
  </si>
  <si>
    <t>NVLCRL66S08A326M</t>
  </si>
  <si>
    <t>668</t>
  </si>
  <si>
    <t>FATTPA 209_25</t>
  </si>
  <si>
    <t>5941</t>
  </si>
  <si>
    <t>700</t>
  </si>
  <si>
    <t>8</t>
  </si>
  <si>
    <t>6017</t>
  </si>
  <si>
    <t>666</t>
  </si>
  <si>
    <t>57</t>
  </si>
  <si>
    <t>PRANZO DI RAPPRESENTANZA DEL 21.11.2025 PER GEMELLAGGIO CON PANTELLERIA NUM. 6 PERSONE</t>
  </si>
  <si>
    <t>B93663B74B</t>
  </si>
  <si>
    <t>6000</t>
  </si>
  <si>
    <t>DUCLY Davide  D.I.</t>
  </si>
  <si>
    <t>01238060071</t>
  </si>
  <si>
    <t>DCLDVD99E29L219Z</t>
  </si>
  <si>
    <t>691</t>
  </si>
  <si>
    <t>1025265825</t>
  </si>
  <si>
    <t>6018</t>
  </si>
  <si>
    <t>694</t>
  </si>
  <si>
    <t>2/66</t>
  </si>
  <si>
    <t>GUIDA BIENNALE CARTACEA VERDE VALLE D'AOSTA DI Touring Club Italiano + CAMPAGNA FACEBOOK</t>
  </si>
  <si>
    <t>B7F960A2E1</t>
  </si>
  <si>
    <t>6057</t>
  </si>
  <si>
    <t>PROGETTO SRL</t>
  </si>
  <si>
    <t>01403510223</t>
  </si>
  <si>
    <t>695</t>
  </si>
  <si>
    <t>250201042670</t>
  </si>
  <si>
    <t>6141</t>
  </si>
  <si>
    <t>FINAOSTA - FINANZIARIA REGIONALE VALLE D'AOSTA</t>
  </si>
  <si>
    <t>00415280072</t>
  </si>
  <si>
    <t>1000204</t>
  </si>
  <si>
    <t>692</t>
  </si>
  <si>
    <t>3000203</t>
  </si>
  <si>
    <t>693</t>
  </si>
  <si>
    <t>TOTALI FATTURE:</t>
  </si>
  <si>
    <t>IND. TEMPESTIVITA' FATTURE:</t>
  </si>
  <si>
    <t>Unité des Communes Valdotaines Mont-Cervin</t>
  </si>
  <si>
    <t>Scheda n.10 - Rsu - 30%</t>
  </si>
  <si>
    <t>Scheda n.11 - Servizio tributi - 60%</t>
  </si>
  <si>
    <t>TORACCA Roberto</t>
  </si>
  <si>
    <t>COMPONENTI SEGGIO ELEZIONI REGIONALI E COMUNALI 28 SETTEMBRE - PRESIDENTE</t>
  </si>
  <si>
    <t>LANTERNA LAURA</t>
  </si>
  <si>
    <t>COMPONENTI SEGGIO ELEZIONI REGIONALI E COMUNALI 28 SETTEMBRE - VICE PRESIDENTE</t>
  </si>
  <si>
    <t>RIGOLLET ANGELA</t>
  </si>
  <si>
    <t>COMPONENTI SEGGIO ELEZIONI REGIONALI E COMUNALI 28 SETTEMBRE - SCRUTATORE</t>
  </si>
  <si>
    <t>REVIL IVANA</t>
  </si>
  <si>
    <t>LUBRINI PATRICK</t>
  </si>
  <si>
    <t>COMPONENTI SEGGIO ELEZIONI REGIONALI E COMUNALI 28 SETTEMBRE - SEGRETARIO</t>
  </si>
  <si>
    <t>Pagamento Fatt. n. 2025033106 del 13/05/2025; n. 2025033644 del 23/05/2025</t>
  </si>
  <si>
    <t>COMMISSIONI</t>
  </si>
  <si>
    <t>NAVILLOD GIAN MARIO</t>
  </si>
  <si>
    <t>Servizio di escursioni invernali. - Mese di: OTTOBRE</t>
  </si>
  <si>
    <t>LIQUIDAZIONE SCHEDA FUNZIONAMENTO SALDO 2025</t>
  </si>
  <si>
    <t>Regione VdA  - RAVDA per  IRAP (x F24)</t>
  </si>
  <si>
    <t>Regione VdA - RAVDA per IRAP - Mese di: OTTOBRE</t>
  </si>
  <si>
    <t>RAVdA IRAP su Prestazioni OCCASIONALI (x tutti)- Missione 1 Prog. 2 M102 - Mese di: OTTOBRE</t>
  </si>
  <si>
    <t>REGIONE AUTONOMA VALLE D'AOSTA</t>
  </si>
  <si>
    <t>REGIONE X DISTACCHI SINDACALI 2023 - COMUNE CHAMOIS</t>
  </si>
  <si>
    <t>ASSOCIAZIONE INSIEME A CHAMOIS - Ensembio a Tzamoué - Onlus</t>
  </si>
  <si>
    <t>CONCESSIONE CONTRIBUTO STRAORDINARIO ANNO 2025 - SALDO</t>
  </si>
  <si>
    <t>CORPO MUSICALE ISPRESE</t>
  </si>
  <si>
    <t>CONTRIBUTO CONCERTO MATTUTINO DEL CORPO MUSICALE ISPRESE</t>
  </si>
  <si>
    <t>BIDESE ELMO</t>
  </si>
  <si>
    <t>COMPONENTI SEGGIO ELEZIONI REGIONALI E COMUNALI 28 SETTEMBRE</t>
  </si>
  <si>
    <t>CITTA' DI AOSTA</t>
  </si>
  <si>
    <t>Pagamento Fatt. n. Atto 248 - 2025/366 del 14/11/2025 - COMPARTECIPAZIONE SPESE COMMISSIONE ELETTORALE CIRCONDARIALE ANNO 2025.</t>
  </si>
  <si>
    <t>CHEZ PIERINA S.N.C. DI ROSSET SARA E CARRARA MARTA  &amp; C.</t>
  </si>
  <si>
    <t>Pagamento Fatt. n. Atto 249 - 2025/216 del 14/11/2025 - Rimborso per errato pagamento</t>
  </si>
  <si>
    <t>SCI CLUB CHAMOIS  A.S.D.</t>
  </si>
  <si>
    <t>Pagamento Fatt. n. Atto 250 - 2025/188 del 14/11/2025 - CONTRIBUTO STRAORDINARIO PER ACQUISTO ATTREZZATURE 2025</t>
  </si>
  <si>
    <t>COMUNE DI CHATILLON</t>
  </si>
  <si>
    <t>Pagamento Fatt. n. Atto 251 - 2025/221 del 14/11/2025 - Spese funzionamento segreteria della scuola secondaria di primo grado chatillon anno 2024</t>
  </si>
  <si>
    <t>SACCHETTO CINZIA  -  Generi di monopolio  e Giornali</t>
  </si>
  <si>
    <t>Pagamento Fatt. n. Atto 252 - 2025/315 del 14/11/2025 - REGIONE - Bollo QUAD - BH63553</t>
  </si>
  <si>
    <t>COMUNE DI CHAMOIS</t>
  </si>
  <si>
    <t>Pagamento Fatt. n. Atto 253 - 2025/229 del 14/11/2025 - TARI 2025</t>
  </si>
  <si>
    <t>ASSOCIAZIONE CULTURALE MONTE CERVINO</t>
  </si>
  <si>
    <t>Contributo Cinemountain 2025</t>
  </si>
  <si>
    <t>BRUNELLO Yuri</t>
  </si>
  <si>
    <t>BRUNELLO YURI: emolumenti assessore comunale - Mese di: NOVEMBRE E OTTOBRE</t>
  </si>
  <si>
    <t>CIALDELLA ALBERTO</t>
  </si>
  <si>
    <t>CIALDELLA ALBERTO: indennita vice sindaco - Mese di: NOVEMBRE E OTTOBRE</t>
  </si>
  <si>
    <t>ROSSET Sara</t>
  </si>
  <si>
    <t>ROSSET SARA: emolumenti assessore comunale - Mese di: NOVEMBRE E OTTOBRE</t>
  </si>
  <si>
    <t>DUCLY Remo</t>
  </si>
  <si>
    <t>DUCLY REMO: indennita di Sindaco - Mese di: NOVEMBRE E OTTOBRE</t>
  </si>
  <si>
    <t>RIGOLLET MARCO</t>
  </si>
  <si>
    <t>RIGOLLET MARCO: emolumenti assessore comunale - Mese di: NOVEMBRE E OTTOBRE</t>
  </si>
  <si>
    <t>Regione: IRAP su emolumenti amministratori - Mese di: NOVEMBRE</t>
  </si>
  <si>
    <t>Regione VdA - RAVDA per IRAP - Mese di: NOVEMBRE</t>
  </si>
  <si>
    <t>COMUNE DI ANTEY SAINT ANDRE'</t>
  </si>
  <si>
    <t>COMUNE DI ANTEY SAINT ANDRE'_ convenzione CAMERA MORTUARIA</t>
  </si>
  <si>
    <t>AGENZIA REGIONALI DEI SEGRETARI DEGLI ENTI LOCALI DELLA VALLE D'AOSTA</t>
  </si>
  <si>
    <t>Pagamento Fatt. n. Atto 263 - 2025/173 del 26/11/2025 - Fondo mobilità 2025</t>
  </si>
  <si>
    <t>CSEA - CASSA PER I SERVIZI ENERGETICI E AMBIENTALI</t>
  </si>
  <si>
    <t>TRASFERIMENTI enti vari componenti tariffarie UR-1 relativi alla BOLLETTAZIONE della Tassa Rifiuti (TARI) RUOLO 2025</t>
  </si>
  <si>
    <t>TRASFERIMENTI enti vari componenti tariffarie  UR-2 relativi alla BOLLETTAZIONE della Tassa Rifiuti (TARI) RUOLO 2025</t>
  </si>
  <si>
    <t>Pagamento Fatt. n. Atto 269 - 2025/234 del 03/12/2025 - Diritti CDU</t>
  </si>
  <si>
    <t>Pagamento Fatt. n. Atto 270 - 2025/213 del 03/12/2025 - Rimborso per missione a Werfenweng Austria per assemblea ordinaria GECT Aploine Pearls</t>
  </si>
  <si>
    <t>DUCLY REMO: indennita di Sindaco - Mese di: DICEMBRE</t>
  </si>
  <si>
    <t>RIGOLLET MARCO: emolumenti assessore comunale - Mese di: DICEMBRE</t>
  </si>
  <si>
    <t>ROSSET SARA: emolumenti assessore comunale - Mese di: DICEMBRE</t>
  </si>
  <si>
    <t>BRUNELLO YURI: emolumenti assessore comunale - Mese di: DICEMBRE</t>
  </si>
  <si>
    <t>CIALDELLA ALBERTO: indennita vice sindaco - Mese di: DICEMBRE</t>
  </si>
  <si>
    <t>CERVINO S.P.A.</t>
  </si>
  <si>
    <t>CERVINO S.P.A.- RIMBORSO ONERI  sig. Brunello Yuri - permessi richiesti in qualità di consigliere comunale e assessore per impegni istituzionali. MESE OTTOBRE</t>
  </si>
  <si>
    <t>Regione: IRAP su emolumenti amministratori - Mese di: DICEMBRE</t>
  </si>
  <si>
    <t>Regione VdA - RAVDA per IRAP - Mese di: DICEMBRE</t>
  </si>
  <si>
    <t>Irap - Straordinari elezioni 29 settembre Regionali e Comunali - Mese di: DICEMBRE</t>
  </si>
  <si>
    <t>AGENZIA DELLE ENTRATE (x F24)</t>
  </si>
  <si>
    <t>Sanzioni INAIL</t>
  </si>
  <si>
    <t>Pagamento Fatt. n. Atto 281 - 2025/372 del 18/12/2025 - CERVINO S.P.A.- Ristoro spese sostenute per compensi erogati  al sig. Rigollet Simone per permessi richiesti in qualità di consigliere comunale e assessore per impegni istituzionali novembre 2025</t>
  </si>
  <si>
    <t>ANUSCA - A.N.U.S.C.A  srl -  (Ass.Naz. Ufficiali Stato Civile e Anagrafe)</t>
  </si>
  <si>
    <t>QUOTA ASSOCIATIVA ISTITUZIONALE 2025</t>
  </si>
  <si>
    <t>RIVERSAMENTO REGIONE 2025 COMPENSAZIONE</t>
  </si>
  <si>
    <t>Pagamento Fatt. n. Atto 286 - 2025/372 del 24/12/2025 -  CERVINO S.P.A.- Ristoro spese sostenute per compensi erogati  al sig. Brunello Yuri per permessi richiesti in qualità di consigliere comunale e assessore per impegni istituzionali.</t>
  </si>
  <si>
    <t>Comune di CASASCO (AL)</t>
  </si>
  <si>
    <t>Pagamento Fatt. n. Atto 287 - 2025/246 del 24/12/2025 - Riversamento Acconto IMU 2025 contribuente Opiparo Davide</t>
  </si>
  <si>
    <t>INDENNITA' DICEMBRE</t>
  </si>
  <si>
    <t>FOPADIVA/FONDOMAIN</t>
  </si>
  <si>
    <t>Pagamento Fatt. n. Atto 295 - 2025/258 del 24/12/2025 - SANZIONE PER RITARDATO PAGAMENTO I TRIM 2025</t>
  </si>
  <si>
    <t>TOTALI MANDATI:</t>
  </si>
  <si>
    <t>IND. TEMPESTIVITA' MANDATI:</t>
  </si>
  <si>
    <t>TOTALI FINALI</t>
  </si>
  <si>
    <t>IND. TEMPESTIVITA' FINALE: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</si>
</sst>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99" formatCode="_-[$€-2]\ * #,##0.00_-;\-[$€-2]\ * #,##0.00_-;_-[$€-2]\ * &quot;-&quot;??_-"/>
  </numFmts>
  <fonts count="42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41" fillId="0" borderId="0" applyFont="0" applyFill="0" applyBorder="0" applyAlignment="0" applyProtection="0"/>
    <xf numFmtId="0" fontId="7" fillId="7" borderId="1" applyNumberFormat="0" applyAlignment="0" applyProtection="0"/>
    <xf numFmtId="41" fontId="41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41" fillId="0" borderId="0"/>
    <xf numFmtId="0" fontId="41" fillId="0" borderId="0"/>
    <xf numFmtId="0" fontId="37" fillId="0" borderId="0"/>
    <xf numFmtId="0" fontId="9" fillId="0" borderId="0"/>
    <xf numFmtId="0" fontId="41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15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26" borderId="14" xfId="0" applyNumberFormat="1" applyFont="1" applyFill="1" applyBorder="1" applyAlignment="1">
      <alignment vertical="center"/>
    </xf>
    <xf numFmtId="3" fontId="1" fillId="26" borderId="14" xfId="0" applyNumberFormat="1" applyFont="1" applyFill="1" applyBorder="1" applyAlignment="1">
      <alignment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0" fontId="38" fillId="0" borderId="0" xfId="0" applyNumberFormat="1" applyFont="1" applyFill="1" applyBorder="1" applyAlignment="1" applyProtection="1">
      <alignment horizontal="center" vertical="center"/>
    </xf>
    <xf numFmtId="14" fontId="38" fillId="0" borderId="0" xfId="0" applyNumberFormat="1" applyFont="1" applyFill="1" applyBorder="1" applyAlignment="1" applyProtection="1">
      <alignment horizontal="center" vertical="center"/>
    </xf>
    <xf numFmtId="0" fontId="38" fillId="0" borderId="0" xfId="0" applyNumberFormat="1" applyFont="1" applyFill="1" applyBorder="1" applyAlignment="1" applyProtection="1">
      <alignment horizontal="left" vertical="center"/>
    </xf>
    <xf numFmtId="4" fontId="38" fillId="0" borderId="0" xfId="0" applyNumberFormat="1" applyFont="1" applyFill="1" applyBorder="1" applyAlignment="1" applyProtection="1">
      <alignment horizontal="right" vertical="center"/>
    </xf>
    <xf numFmtId="14" fontId="21" fillId="22" borderId="0" xfId="32" applyNumberFormat="1" applyFont="1" applyFill="1" applyBorder="1" applyAlignment="1" applyProtection="1">
      <alignment horizontal="center" vertical="center" wrapText="1"/>
    </xf>
    <xf numFmtId="49" fontId="21" fillId="22" borderId="0" xfId="32" applyNumberFormat="1" applyFont="1" applyFill="1" applyBorder="1" applyAlignment="1" applyProtection="1">
      <alignment horizontal="center" vertical="center" wrapText="1"/>
    </xf>
    <xf numFmtId="4" fontId="21" fillId="22" borderId="0" xfId="32" applyNumberFormat="1" applyFont="1" applyFill="1" applyBorder="1" applyAlignment="1" applyProtection="1">
      <alignment horizontal="right" vertical="center" wrapText="1"/>
    </xf>
    <xf numFmtId="4" fontId="21" fillId="6" borderId="0" xfId="32" applyNumberFormat="1" applyFont="1" applyFill="1" applyBorder="1" applyAlignment="1" applyProtection="1">
      <alignment horizontal="right" vertical="center" wrapText="1"/>
    </xf>
    <xf numFmtId="0" fontId="21" fillId="22" borderId="0" xfId="32" applyNumberFormat="1" applyFont="1" applyFill="1" applyBorder="1" applyAlignment="1" applyProtection="1">
      <alignment horizontal="center" vertical="center" wrapText="1"/>
    </xf>
    <xf numFmtId="0" fontId="38" fillId="0" borderId="0" xfId="0" applyNumberFormat="1" applyFont="1" applyFill="1" applyBorder="1" applyAlignment="1" applyProtection="1">
      <alignment vertical="center"/>
    </xf>
    <xf numFmtId="0" fontId="39" fillId="0" borderId="0" xfId="0" applyNumberFormat="1" applyFont="1" applyFill="1" applyBorder="1" applyAlignment="1" applyProtection="1">
      <alignment vertical="center"/>
    </xf>
    <xf numFmtId="4" fontId="39" fillId="0" borderId="0" xfId="0" applyNumberFormat="1" applyFont="1" applyFill="1" applyBorder="1" applyAlignment="1" applyProtection="1">
      <alignment vertical="center"/>
    </xf>
    <xf numFmtId="0" fontId="28" fillId="0" borderId="0" xfId="0" applyNumberFormat="1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>
      <alignment horizontal="center" vertical="center"/>
    </xf>
    <xf numFmtId="4" fontId="28" fillId="0" borderId="0" xfId="0" applyNumberFormat="1" applyFont="1" applyFill="1" applyBorder="1" applyAlignment="1" applyProtection="1">
      <alignment horizontal="right" vertical="center"/>
    </xf>
    <xf numFmtId="4" fontId="40" fillId="22" borderId="0" xfId="32" applyNumberFormat="1" applyFont="1" applyFill="1" applyBorder="1" applyAlignment="1" applyProtection="1">
      <alignment horizontal="center" vertical="center" wrapText="1"/>
    </xf>
    <xf numFmtId="4" fontId="40" fillId="22" borderId="0" xfId="32" applyNumberFormat="1" applyFont="1" applyFill="1" applyBorder="1" applyAlignment="1" applyProtection="1">
      <alignment horizontal="right" vertical="center" wrapText="1"/>
    </xf>
    <xf numFmtId="0" fontId="40" fillId="22" borderId="0" xfId="32" applyNumberFormat="1" applyFont="1" applyFill="1" applyBorder="1" applyAlignment="1" applyProtection="1">
      <alignment horizontal="center" vertical="center" wrapText="1"/>
    </xf>
    <xf numFmtId="0" fontId="40" fillId="22" borderId="0" xfId="32" applyNumberFormat="1" applyFont="1" applyFill="1" applyBorder="1" applyAlignment="1" applyProtection="1">
      <alignment horizontal="right" vertical="center" wrapText="1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93A7D07A-08A0-41E6-B13F-A8C3D819FE95}"/>
    <cellStyle name="Input" xfId="29" builtinId="20" customBuiltin="1"/>
    <cellStyle name="Migliaia [0] 2" xfId="30" xr:uid="{00EAF7AC-2DDF-4A26-B2A5-65C538382D0B}"/>
    <cellStyle name="Neutrale" xfId="31" builtinId="28" customBuiltin="1"/>
    <cellStyle name="Normale" xfId="0" builtinId="0"/>
    <cellStyle name="Normale 2" xfId="32" xr:uid="{79A0F869-1824-4A45-ACDD-6E69258F9215}"/>
    <cellStyle name="Normale 2 2" xfId="33" xr:uid="{F2517669-0980-4D74-87F8-F8055A428E83}"/>
    <cellStyle name="Normale 3" xfId="34" xr:uid="{009DEB4A-9303-45AF-9D57-46EBD2172992}"/>
    <cellStyle name="Normale 4" xfId="35" xr:uid="{DE102360-75A5-4931-B000-47EAA718AC3C}"/>
    <cellStyle name="Normale 5" xfId="36" xr:uid="{8BC09E3C-B3BF-4E9D-9AF1-7E2BF7AA67DC}"/>
    <cellStyle name="Normale_Foglio1" xfId="37" xr:uid="{E376CE1B-3E73-4DA4-B756-5DC9355DE344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9F47C-14A5-4119-9A6D-7C0DDA037CA6}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20"/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s="62" customFormat="1" ht="23.1" customHeight="1" x14ac:dyDescent="0.2">
      <c r="A2" s="223" t="s">
        <v>0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5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226FB8A7-FEC7-4FCE-9836-DE401B756753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4DD1F-3DC7-4849-B255-D6FD8E3ADA9C}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35" t="s">
        <v>12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6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26" t="s">
        <v>55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6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29" t="s">
        <v>13</v>
      </c>
      <c r="AB4" s="230"/>
      <c r="AC4" s="230"/>
      <c r="AD4" s="230"/>
      <c r="AE4" s="230"/>
      <c r="AF4" s="230"/>
      <c r="AG4" s="231"/>
      <c r="AH4" s="32">
        <v>30</v>
      </c>
    </row>
    <row r="5" spans="1:34" s="15" customFormat="1" ht="23.1" customHeight="1" x14ac:dyDescent="0.2">
      <c r="A5" s="226" t="s">
        <v>14</v>
      </c>
      <c r="B5" s="228"/>
      <c r="C5" s="227"/>
      <c r="D5" s="226" t="s">
        <v>15</v>
      </c>
      <c r="E5" s="228"/>
      <c r="F5" s="228"/>
      <c r="G5" s="228"/>
      <c r="H5" s="227"/>
      <c r="I5" s="226" t="s">
        <v>16</v>
      </c>
      <c r="J5" s="228"/>
      <c r="K5" s="227"/>
      <c r="L5" s="226" t="s">
        <v>1</v>
      </c>
      <c r="M5" s="228"/>
      <c r="N5" s="228"/>
      <c r="O5" s="226" t="s">
        <v>17</v>
      </c>
      <c r="P5" s="227"/>
      <c r="Q5" s="226" t="s">
        <v>18</v>
      </c>
      <c r="R5" s="228"/>
      <c r="S5" s="228"/>
      <c r="T5" s="227"/>
      <c r="U5" s="226" t="s">
        <v>19</v>
      </c>
      <c r="V5" s="228"/>
      <c r="W5" s="228"/>
      <c r="X5" s="58" t="s">
        <v>47</v>
      </c>
      <c r="Y5" s="226" t="s">
        <v>20</v>
      </c>
      <c r="Z5" s="227"/>
      <c r="AA5" s="232" t="s">
        <v>41</v>
      </c>
      <c r="AB5" s="233"/>
      <c r="AC5" s="233"/>
      <c r="AD5" s="233"/>
      <c r="AE5" s="233"/>
      <c r="AF5" s="233"/>
      <c r="AG5" s="233"/>
      <c r="AH5" s="234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05EDFDEA-FBA1-4C68-A863-69C62DC8C2B1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EBFC1-36C1-4DBA-870C-16E1B21DBCA4}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20"/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40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23" t="s">
        <v>54</v>
      </c>
      <c r="B3" s="224"/>
      <c r="C3" s="224"/>
      <c r="D3" s="224"/>
      <c r="E3" s="224"/>
      <c r="F3" s="224"/>
      <c r="G3" s="224"/>
      <c r="H3" s="224"/>
      <c r="I3" s="224"/>
      <c r="J3" s="224"/>
      <c r="K3" s="239"/>
      <c r="L3" s="239"/>
      <c r="M3" s="239"/>
      <c r="N3" s="239"/>
      <c r="O3" s="239"/>
      <c r="P3" s="239"/>
      <c r="Q3" s="239"/>
      <c r="R3" s="240"/>
    </row>
    <row r="4" spans="1:18" ht="23.1" customHeight="1" x14ac:dyDescent="0.2">
      <c r="A4" s="223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40"/>
    </row>
    <row r="5" spans="1:18" s="62" customFormat="1" ht="23.1" customHeight="1" x14ac:dyDescent="0.2">
      <c r="A5" s="237"/>
      <c r="B5" s="238"/>
      <c r="C5" s="238"/>
      <c r="D5" s="238"/>
      <c r="E5" s="238"/>
      <c r="F5" s="238"/>
      <c r="G5" s="238"/>
      <c r="H5" s="238"/>
      <c r="I5" s="238"/>
      <c r="J5" s="238"/>
      <c r="K5" s="241" t="s">
        <v>13</v>
      </c>
      <c r="L5" s="242"/>
      <c r="M5" s="242"/>
      <c r="N5" s="242"/>
      <c r="O5" s="242"/>
      <c r="P5" s="242"/>
      <c r="Q5" s="243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46485CF3-B5BE-4B4E-B543-2C702B3C5044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D08EC-0238-4FB1-9758-64C6E3E2370F}">
  <dimension ref="A1:AL89"/>
  <sheetViews>
    <sheetView showGridLines="0" tabSelected="1" zoomScaleNormal="100" workbookViewId="0">
      <selection sqref="A1:AI1"/>
    </sheetView>
  </sheetViews>
  <sheetFormatPr defaultRowHeight="15" x14ac:dyDescent="0.2"/>
  <cols>
    <col min="1" max="1" width="5.7109375" style="104" bestFit="1" customWidth="1"/>
    <col min="2" max="2" width="6.28515625" style="104" bestFit="1" customWidth="1"/>
    <col min="3" max="3" width="10.7109375" style="114" bestFit="1" customWidth="1"/>
    <col min="4" max="4" width="18.140625" style="115" customWidth="1"/>
    <col min="5" max="5" width="10.7109375" style="114" bestFit="1" customWidth="1"/>
    <col min="6" max="6" width="15.7109375" style="115" customWidth="1"/>
    <col min="7" max="8" width="12.140625" style="116" customWidth="1"/>
    <col min="9" max="9" width="8" style="113" customWidth="1"/>
    <col min="10" max="10" width="12.140625" style="116" customWidth="1"/>
    <col min="11" max="11" width="14.85546875" style="104" customWidth="1"/>
    <col min="12" max="12" width="5.7109375" style="104" bestFit="1" customWidth="1"/>
    <col min="13" max="13" width="8.28515625" style="104" bestFit="1" customWidth="1"/>
    <col min="14" max="14" width="10.7109375" style="114" bestFit="1" customWidth="1"/>
    <col min="15" max="15" width="25.5703125" style="115" customWidth="1"/>
    <col min="16" max="16" width="16.7109375" style="114" customWidth="1"/>
    <col min="17" max="17" width="19.28515625" style="114" customWidth="1"/>
    <col min="18" max="18" width="17.140625" style="104" customWidth="1"/>
    <col min="19" max="19" width="17.140625" style="115" customWidth="1"/>
    <col min="20" max="23" width="0" style="104" hidden="1" customWidth="1"/>
    <col min="24" max="24" width="5.7109375" style="104" hidden="1" customWidth="1"/>
    <col min="25" max="25" width="8.28515625" style="104" hidden="1" customWidth="1"/>
    <col min="26" max="26" width="3.28515625" style="104" hidden="1" customWidth="1"/>
    <col min="27" max="27" width="13.7109375" style="104" customWidth="1"/>
    <col min="28" max="28" width="8.28515625" style="104" bestFit="1" customWidth="1"/>
    <col min="29" max="29" width="12.7109375" style="114" customWidth="1"/>
    <col min="30" max="30" width="14" style="114" customWidth="1"/>
    <col min="31" max="31" width="15.7109375" style="114" customWidth="1"/>
    <col min="32" max="32" width="15.7109375" style="112" customWidth="1"/>
    <col min="33" max="33" width="14.7109375" style="112" customWidth="1"/>
    <col min="34" max="34" width="16.140625" style="116" customWidth="1"/>
    <col min="35" max="35" width="15.42578125" style="104" customWidth="1"/>
    <col min="36" max="37" width="9.140625" style="104" customWidth="1"/>
    <col min="38" max="38" width="19" style="104" customWidth="1"/>
    <col min="39" max="16384" width="9.140625" style="104"/>
  </cols>
  <sheetData>
    <row r="1" spans="1:38" s="87" customFormat="1" ht="23.1" customHeight="1" x14ac:dyDescent="0.2">
      <c r="A1" s="244" t="s">
        <v>118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6"/>
    </row>
    <row r="2" spans="1:38" s="94" customFormat="1" ht="15" customHeight="1" x14ac:dyDescent="0.2">
      <c r="A2" s="88"/>
      <c r="B2" s="89"/>
      <c r="C2" s="21"/>
      <c r="D2" s="90"/>
      <c r="E2" s="21"/>
      <c r="F2" s="90"/>
      <c r="G2" s="91"/>
      <c r="H2" s="91"/>
      <c r="I2" s="133"/>
      <c r="J2" s="91"/>
      <c r="K2" s="89"/>
      <c r="L2" s="89"/>
      <c r="M2" s="89"/>
      <c r="N2" s="21"/>
      <c r="O2" s="90"/>
      <c r="P2" s="21"/>
      <c r="Q2" s="21"/>
      <c r="R2" s="89"/>
      <c r="S2" s="90"/>
      <c r="T2" s="89"/>
      <c r="U2" s="89"/>
      <c r="V2" s="89"/>
      <c r="W2" s="89"/>
      <c r="X2" s="89"/>
      <c r="Y2" s="89"/>
      <c r="Z2" s="89"/>
      <c r="AA2" s="89"/>
      <c r="AB2" s="89"/>
      <c r="AC2" s="21"/>
      <c r="AD2" s="21"/>
      <c r="AE2" s="21"/>
      <c r="AF2" s="92"/>
      <c r="AG2" s="93"/>
      <c r="AH2" s="125"/>
    </row>
    <row r="3" spans="1:38" s="87" customFormat="1" ht="23.1" customHeight="1" x14ac:dyDescent="0.2">
      <c r="A3" s="232" t="s">
        <v>57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8"/>
    </row>
    <row r="4" spans="1:38" s="87" customFormat="1" ht="15" customHeight="1" x14ac:dyDescent="0.2">
      <c r="A4" s="95"/>
      <c r="B4" s="96"/>
      <c r="C4" s="97"/>
      <c r="D4" s="98"/>
      <c r="E4" s="97"/>
      <c r="F4" s="98"/>
      <c r="G4" s="99"/>
      <c r="H4" s="99"/>
      <c r="I4" s="134"/>
      <c r="J4" s="99"/>
      <c r="K4" s="96"/>
      <c r="L4" s="96"/>
      <c r="M4" s="96"/>
      <c r="N4" s="97"/>
      <c r="O4" s="98"/>
      <c r="P4" s="97"/>
      <c r="Q4" s="97"/>
      <c r="R4" s="96"/>
      <c r="S4" s="98"/>
      <c r="T4" s="96"/>
      <c r="U4" s="96"/>
      <c r="V4" s="96"/>
      <c r="W4" s="96"/>
      <c r="X4" s="96"/>
      <c r="Y4" s="96"/>
      <c r="Z4" s="96"/>
      <c r="AA4" s="96"/>
      <c r="AB4" s="96"/>
      <c r="AC4" s="97"/>
      <c r="AD4" s="229"/>
      <c r="AE4" s="249"/>
      <c r="AF4" s="249"/>
      <c r="AG4" s="249"/>
      <c r="AH4" s="250"/>
      <c r="AI4" s="251"/>
    </row>
    <row r="5" spans="1:38" s="87" customFormat="1" ht="23.1" customHeight="1" x14ac:dyDescent="0.2">
      <c r="A5" s="232" t="s">
        <v>14</v>
      </c>
      <c r="B5" s="252"/>
      <c r="C5" s="253"/>
      <c r="D5" s="232" t="s">
        <v>15</v>
      </c>
      <c r="E5" s="252"/>
      <c r="F5" s="252"/>
      <c r="G5" s="252"/>
      <c r="H5" s="252"/>
      <c r="I5" s="252"/>
      <c r="J5" s="252"/>
      <c r="K5" s="253"/>
      <c r="L5" s="232" t="s">
        <v>16</v>
      </c>
      <c r="M5" s="252"/>
      <c r="N5" s="253"/>
      <c r="O5" s="232" t="s">
        <v>1</v>
      </c>
      <c r="P5" s="252"/>
      <c r="Q5" s="252"/>
      <c r="R5" s="232" t="s">
        <v>17</v>
      </c>
      <c r="S5" s="253"/>
      <c r="T5" s="232" t="s">
        <v>18</v>
      </c>
      <c r="U5" s="252"/>
      <c r="V5" s="252"/>
      <c r="W5" s="253"/>
      <c r="X5" s="232" t="s">
        <v>19</v>
      </c>
      <c r="Y5" s="252"/>
      <c r="Z5" s="252"/>
      <c r="AA5" s="100" t="s">
        <v>47</v>
      </c>
      <c r="AB5" s="232" t="s">
        <v>20</v>
      </c>
      <c r="AC5" s="253"/>
      <c r="AD5" s="232" t="s">
        <v>64</v>
      </c>
      <c r="AE5" s="256"/>
      <c r="AF5" s="256"/>
      <c r="AG5" s="256"/>
      <c r="AH5" s="256"/>
      <c r="AI5" s="251"/>
    </row>
    <row r="6" spans="1:38" ht="36" customHeight="1" x14ac:dyDescent="0.2">
      <c r="A6" s="101" t="s">
        <v>21</v>
      </c>
      <c r="B6" s="101" t="s">
        <v>22</v>
      </c>
      <c r="C6" s="52" t="s">
        <v>23</v>
      </c>
      <c r="D6" s="101" t="s">
        <v>24</v>
      </c>
      <c r="E6" s="102" t="s">
        <v>25</v>
      </c>
      <c r="F6" s="101" t="s">
        <v>26</v>
      </c>
      <c r="G6" s="135" t="s">
        <v>66</v>
      </c>
      <c r="H6" s="103" t="s">
        <v>67</v>
      </c>
      <c r="I6" s="136" t="s">
        <v>68</v>
      </c>
      <c r="J6" s="135" t="s">
        <v>69</v>
      </c>
      <c r="K6" s="101" t="s">
        <v>28</v>
      </c>
      <c r="L6" s="101" t="s">
        <v>21</v>
      </c>
      <c r="M6" s="101" t="s">
        <v>24</v>
      </c>
      <c r="N6" s="52" t="s">
        <v>29</v>
      </c>
      <c r="O6" s="101" t="s">
        <v>30</v>
      </c>
      <c r="P6" s="102" t="s">
        <v>31</v>
      </c>
      <c r="Q6" s="102" t="s">
        <v>32</v>
      </c>
      <c r="R6" s="101" t="s">
        <v>33</v>
      </c>
      <c r="S6" s="101" t="s">
        <v>26</v>
      </c>
      <c r="T6" s="101" t="s">
        <v>33</v>
      </c>
      <c r="U6" s="101" t="s">
        <v>34</v>
      </c>
      <c r="V6" s="101" t="s">
        <v>35</v>
      </c>
      <c r="W6" s="101" t="s">
        <v>36</v>
      </c>
      <c r="X6" s="101" t="s">
        <v>21</v>
      </c>
      <c r="Y6" s="101" t="s">
        <v>24</v>
      </c>
      <c r="Z6" s="101" t="s">
        <v>37</v>
      </c>
      <c r="AA6" s="101" t="s">
        <v>25</v>
      </c>
      <c r="AB6" s="101" t="s">
        <v>24</v>
      </c>
      <c r="AC6" s="52" t="s">
        <v>38</v>
      </c>
      <c r="AD6" s="122" t="s">
        <v>58</v>
      </c>
      <c r="AE6" s="122" t="s">
        <v>59</v>
      </c>
      <c r="AF6" s="122" t="s">
        <v>61</v>
      </c>
      <c r="AG6" s="123" t="s">
        <v>60</v>
      </c>
      <c r="AH6" s="126" t="s">
        <v>62</v>
      </c>
      <c r="AI6" s="124" t="s">
        <v>65</v>
      </c>
      <c r="AJ6" s="254"/>
      <c r="AK6" s="255"/>
      <c r="AL6" s="255"/>
    </row>
    <row r="7" spans="1:38" x14ac:dyDescent="0.2">
      <c r="A7" s="201">
        <v>2025</v>
      </c>
      <c r="B7" s="201">
        <v>107</v>
      </c>
      <c r="C7" s="202">
        <v>45805</v>
      </c>
      <c r="D7" s="203" t="s">
        <v>119</v>
      </c>
      <c r="E7" s="202">
        <v>45790</v>
      </c>
      <c r="F7" s="203" t="s">
        <v>120</v>
      </c>
      <c r="G7" s="204">
        <v>36.6</v>
      </c>
      <c r="H7" s="204">
        <v>6.6</v>
      </c>
      <c r="I7" s="201" t="s">
        <v>121</v>
      </c>
      <c r="J7" s="204">
        <f t="shared" ref="J7:J38" si="0">IF(I7="SI",G7-H7,G7)</f>
        <v>30</v>
      </c>
      <c r="K7" s="201" t="s">
        <v>122</v>
      </c>
      <c r="L7" s="201" t="s">
        <v>123</v>
      </c>
      <c r="M7" s="201" t="s">
        <v>124</v>
      </c>
      <c r="N7" s="202">
        <v>45792</v>
      </c>
      <c r="O7" s="203" t="s">
        <v>125</v>
      </c>
      <c r="P7" s="201" t="s">
        <v>126</v>
      </c>
      <c r="Q7" s="201" t="s">
        <v>126</v>
      </c>
      <c r="R7" s="201" t="s">
        <v>127</v>
      </c>
      <c r="S7" s="203" t="s">
        <v>128</v>
      </c>
      <c r="T7" s="201" t="s">
        <v>129</v>
      </c>
      <c r="U7" s="201">
        <v>10202</v>
      </c>
      <c r="V7" s="201">
        <v>10202</v>
      </c>
      <c r="W7" s="201">
        <v>29</v>
      </c>
      <c r="X7" s="201">
        <v>2025</v>
      </c>
      <c r="Y7" s="201">
        <v>125</v>
      </c>
      <c r="Z7" s="201">
        <v>0</v>
      </c>
      <c r="AA7" s="202" t="s">
        <v>122</v>
      </c>
      <c r="AB7" s="201" t="s">
        <v>130</v>
      </c>
      <c r="AC7" s="202">
        <v>45945</v>
      </c>
      <c r="AD7" s="205">
        <v>45822</v>
      </c>
      <c r="AE7" s="205">
        <v>45950</v>
      </c>
      <c r="AF7" s="206">
        <f t="shared" ref="AF7:AF38" si="1">AE7-AD7</f>
        <v>128</v>
      </c>
      <c r="AG7" s="207">
        <f t="shared" ref="AG7:AG38" si="2">IF(AI7="SI",0,J7)</f>
        <v>30</v>
      </c>
      <c r="AH7" s="208">
        <f t="shared" ref="AH7:AH38" si="3">AG7*AF7</f>
        <v>3840</v>
      </c>
      <c r="AI7" s="209" t="s">
        <v>131</v>
      </c>
    </row>
    <row r="8" spans="1:38" x14ac:dyDescent="0.2">
      <c r="A8" s="201">
        <v>2025</v>
      </c>
      <c r="B8" s="201">
        <v>108</v>
      </c>
      <c r="C8" s="202">
        <v>45805</v>
      </c>
      <c r="D8" s="203" t="s">
        <v>132</v>
      </c>
      <c r="E8" s="202">
        <v>45800</v>
      </c>
      <c r="F8" s="203" t="s">
        <v>120</v>
      </c>
      <c r="G8" s="204">
        <v>36.6</v>
      </c>
      <c r="H8" s="204">
        <v>6.6</v>
      </c>
      <c r="I8" s="201" t="s">
        <v>121</v>
      </c>
      <c r="J8" s="204">
        <f t="shared" si="0"/>
        <v>30</v>
      </c>
      <c r="K8" s="201" t="s">
        <v>122</v>
      </c>
      <c r="L8" s="201" t="s">
        <v>123</v>
      </c>
      <c r="M8" s="201" t="s">
        <v>133</v>
      </c>
      <c r="N8" s="202">
        <v>45800</v>
      </c>
      <c r="O8" s="203" t="s">
        <v>125</v>
      </c>
      <c r="P8" s="201" t="s">
        <v>126</v>
      </c>
      <c r="Q8" s="201" t="s">
        <v>126</v>
      </c>
      <c r="R8" s="201" t="s">
        <v>127</v>
      </c>
      <c r="S8" s="203" t="s">
        <v>128</v>
      </c>
      <c r="T8" s="201" t="s">
        <v>129</v>
      </c>
      <c r="U8" s="201">
        <v>10202</v>
      </c>
      <c r="V8" s="201">
        <v>10202</v>
      </c>
      <c r="W8" s="201">
        <v>29</v>
      </c>
      <c r="X8" s="201">
        <v>2025</v>
      </c>
      <c r="Y8" s="201">
        <v>125</v>
      </c>
      <c r="Z8" s="201">
        <v>0</v>
      </c>
      <c r="AA8" s="202" t="s">
        <v>122</v>
      </c>
      <c r="AB8" s="201" t="s">
        <v>130</v>
      </c>
      <c r="AC8" s="202">
        <v>45945</v>
      </c>
      <c r="AD8" s="205">
        <v>45830</v>
      </c>
      <c r="AE8" s="205">
        <v>45950</v>
      </c>
      <c r="AF8" s="209">
        <f t="shared" si="1"/>
        <v>120</v>
      </c>
      <c r="AG8" s="207">
        <f t="shared" si="2"/>
        <v>30</v>
      </c>
      <c r="AH8" s="208">
        <f t="shared" si="3"/>
        <v>3600</v>
      </c>
      <c r="AI8" s="209" t="s">
        <v>131</v>
      </c>
    </row>
    <row r="9" spans="1:38" x14ac:dyDescent="0.2">
      <c r="A9" s="201">
        <v>2025</v>
      </c>
      <c r="B9" s="201">
        <v>173</v>
      </c>
      <c r="C9" s="202">
        <v>45877</v>
      </c>
      <c r="D9" s="203" t="s">
        <v>134</v>
      </c>
      <c r="E9" s="202">
        <v>45869</v>
      </c>
      <c r="F9" s="203" t="s">
        <v>135</v>
      </c>
      <c r="G9" s="204">
        <v>2135</v>
      </c>
      <c r="H9" s="204">
        <v>385</v>
      </c>
      <c r="I9" s="201" t="s">
        <v>121</v>
      </c>
      <c r="J9" s="204">
        <f t="shared" si="0"/>
        <v>1750</v>
      </c>
      <c r="K9" s="201" t="s">
        <v>136</v>
      </c>
      <c r="L9" s="201" t="s">
        <v>123</v>
      </c>
      <c r="M9" s="201" t="s">
        <v>137</v>
      </c>
      <c r="N9" s="202">
        <v>45871</v>
      </c>
      <c r="O9" s="203" t="s">
        <v>138</v>
      </c>
      <c r="P9" s="201" t="s">
        <v>139</v>
      </c>
      <c r="Q9" s="201" t="s">
        <v>139</v>
      </c>
      <c r="R9" s="201" t="s">
        <v>127</v>
      </c>
      <c r="S9" s="203" t="s">
        <v>128</v>
      </c>
      <c r="T9" s="201" t="s">
        <v>129</v>
      </c>
      <c r="U9" s="201">
        <v>10202</v>
      </c>
      <c r="V9" s="201">
        <v>10202</v>
      </c>
      <c r="W9" s="201">
        <v>28</v>
      </c>
      <c r="X9" s="201">
        <v>2025</v>
      </c>
      <c r="Y9" s="201">
        <v>165</v>
      </c>
      <c r="Z9" s="201">
        <v>0</v>
      </c>
      <c r="AA9" s="202" t="s">
        <v>122</v>
      </c>
      <c r="AB9" s="201" t="s">
        <v>140</v>
      </c>
      <c r="AC9" s="202">
        <v>45898</v>
      </c>
      <c r="AD9" s="205">
        <v>45901</v>
      </c>
      <c r="AE9" s="205">
        <v>45943</v>
      </c>
      <c r="AF9" s="209">
        <f t="shared" si="1"/>
        <v>42</v>
      </c>
      <c r="AG9" s="207">
        <f t="shared" si="2"/>
        <v>1750</v>
      </c>
      <c r="AH9" s="208">
        <f t="shared" si="3"/>
        <v>73500</v>
      </c>
      <c r="AI9" s="209" t="s">
        <v>131</v>
      </c>
    </row>
    <row r="10" spans="1:38" x14ac:dyDescent="0.2">
      <c r="A10" s="201">
        <v>2025</v>
      </c>
      <c r="B10" s="201">
        <v>194</v>
      </c>
      <c r="C10" s="202">
        <v>45919</v>
      </c>
      <c r="D10" s="203" t="s">
        <v>141</v>
      </c>
      <c r="E10" s="202">
        <v>45917</v>
      </c>
      <c r="F10" s="203" t="s">
        <v>142</v>
      </c>
      <c r="G10" s="204">
        <v>602.19000000000005</v>
      </c>
      <c r="H10" s="204">
        <v>108.59</v>
      </c>
      <c r="I10" s="201" t="s">
        <v>121</v>
      </c>
      <c r="J10" s="204">
        <f t="shared" si="0"/>
        <v>493.6</v>
      </c>
      <c r="K10" s="201" t="s">
        <v>143</v>
      </c>
      <c r="L10" s="201" t="s">
        <v>123</v>
      </c>
      <c r="M10" s="201" t="s">
        <v>144</v>
      </c>
      <c r="N10" s="202">
        <v>45918</v>
      </c>
      <c r="O10" s="203" t="s">
        <v>145</v>
      </c>
      <c r="P10" s="201" t="s">
        <v>146</v>
      </c>
      <c r="Q10" s="201" t="s">
        <v>122</v>
      </c>
      <c r="R10" s="201" t="s">
        <v>127</v>
      </c>
      <c r="S10" s="203" t="s">
        <v>128</v>
      </c>
      <c r="T10" s="201" t="s">
        <v>129</v>
      </c>
      <c r="U10" s="201">
        <v>10202</v>
      </c>
      <c r="V10" s="201">
        <v>10202</v>
      </c>
      <c r="W10" s="201">
        <v>29</v>
      </c>
      <c r="X10" s="201">
        <v>2025</v>
      </c>
      <c r="Y10" s="201">
        <v>281</v>
      </c>
      <c r="Z10" s="201">
        <v>0</v>
      </c>
      <c r="AA10" s="202" t="s">
        <v>122</v>
      </c>
      <c r="AB10" s="201" t="s">
        <v>147</v>
      </c>
      <c r="AC10" s="202">
        <v>45938</v>
      </c>
      <c r="AD10" s="205">
        <v>45948</v>
      </c>
      <c r="AE10" s="205">
        <v>45943</v>
      </c>
      <c r="AF10" s="209">
        <f t="shared" si="1"/>
        <v>-5</v>
      </c>
      <c r="AG10" s="207">
        <f t="shared" si="2"/>
        <v>493.6</v>
      </c>
      <c r="AH10" s="208">
        <f t="shared" si="3"/>
        <v>-2468</v>
      </c>
      <c r="AI10" s="209" t="s">
        <v>131</v>
      </c>
    </row>
    <row r="11" spans="1:38" x14ac:dyDescent="0.2">
      <c r="A11" s="201">
        <v>2025</v>
      </c>
      <c r="B11" s="201">
        <v>195</v>
      </c>
      <c r="C11" s="202">
        <v>45919</v>
      </c>
      <c r="D11" s="203" t="s">
        <v>148</v>
      </c>
      <c r="E11" s="202">
        <v>45910</v>
      </c>
      <c r="F11" s="203" t="s">
        <v>149</v>
      </c>
      <c r="G11" s="204">
        <v>185</v>
      </c>
      <c r="H11" s="204">
        <v>0</v>
      </c>
      <c r="I11" s="201" t="s">
        <v>131</v>
      </c>
      <c r="J11" s="204">
        <f t="shared" si="0"/>
        <v>185</v>
      </c>
      <c r="K11" s="201" t="s">
        <v>150</v>
      </c>
      <c r="L11" s="201" t="s">
        <v>123</v>
      </c>
      <c r="M11" s="201" t="s">
        <v>151</v>
      </c>
      <c r="N11" s="202">
        <v>45910</v>
      </c>
      <c r="O11" s="203" t="s">
        <v>152</v>
      </c>
      <c r="P11" s="201" t="s">
        <v>153</v>
      </c>
      <c r="Q11" s="201" t="s">
        <v>154</v>
      </c>
      <c r="R11" s="201" t="s">
        <v>127</v>
      </c>
      <c r="S11" s="203" t="s">
        <v>128</v>
      </c>
      <c r="T11" s="201" t="s">
        <v>155</v>
      </c>
      <c r="U11" s="201">
        <v>10102</v>
      </c>
      <c r="V11" s="201">
        <v>10102</v>
      </c>
      <c r="W11" s="201">
        <v>1</v>
      </c>
      <c r="X11" s="201">
        <v>2025</v>
      </c>
      <c r="Y11" s="201">
        <v>168</v>
      </c>
      <c r="Z11" s="201">
        <v>0</v>
      </c>
      <c r="AA11" s="202" t="s">
        <v>122</v>
      </c>
      <c r="AB11" s="201" t="s">
        <v>156</v>
      </c>
      <c r="AC11" s="202">
        <v>45938</v>
      </c>
      <c r="AD11" s="205">
        <v>45940</v>
      </c>
      <c r="AE11" s="205">
        <v>45943</v>
      </c>
      <c r="AF11" s="209">
        <f t="shared" si="1"/>
        <v>3</v>
      </c>
      <c r="AG11" s="207">
        <f t="shared" si="2"/>
        <v>185</v>
      </c>
      <c r="AH11" s="208">
        <f t="shared" si="3"/>
        <v>555</v>
      </c>
      <c r="AI11" s="209" t="s">
        <v>131</v>
      </c>
    </row>
    <row r="12" spans="1:38" x14ac:dyDescent="0.2">
      <c r="A12" s="201">
        <v>2025</v>
      </c>
      <c r="B12" s="201">
        <v>196</v>
      </c>
      <c r="C12" s="202">
        <v>45919</v>
      </c>
      <c r="D12" s="203" t="s">
        <v>157</v>
      </c>
      <c r="E12" s="202">
        <v>45908</v>
      </c>
      <c r="F12" s="203" t="s">
        <v>158</v>
      </c>
      <c r="G12" s="204">
        <v>363.32</v>
      </c>
      <c r="H12" s="204">
        <v>65.52</v>
      </c>
      <c r="I12" s="201" t="s">
        <v>121</v>
      </c>
      <c r="J12" s="204">
        <f t="shared" si="0"/>
        <v>297.8</v>
      </c>
      <c r="K12" s="201" t="s">
        <v>159</v>
      </c>
      <c r="L12" s="201" t="s">
        <v>123</v>
      </c>
      <c r="M12" s="201" t="s">
        <v>160</v>
      </c>
      <c r="N12" s="202">
        <v>45912</v>
      </c>
      <c r="O12" s="203" t="s">
        <v>161</v>
      </c>
      <c r="P12" s="201" t="s">
        <v>162</v>
      </c>
      <c r="Q12" s="201" t="s">
        <v>162</v>
      </c>
      <c r="R12" s="201" t="s">
        <v>127</v>
      </c>
      <c r="S12" s="203" t="s">
        <v>128</v>
      </c>
      <c r="T12" s="201" t="s">
        <v>129</v>
      </c>
      <c r="U12" s="201">
        <v>10202</v>
      </c>
      <c r="V12" s="201">
        <v>10202</v>
      </c>
      <c r="W12" s="201">
        <v>29</v>
      </c>
      <c r="X12" s="201">
        <v>2025</v>
      </c>
      <c r="Y12" s="201">
        <v>317</v>
      </c>
      <c r="Z12" s="201">
        <v>0</v>
      </c>
      <c r="AA12" s="202" t="s">
        <v>122</v>
      </c>
      <c r="AB12" s="201" t="s">
        <v>163</v>
      </c>
      <c r="AC12" s="202">
        <v>45938</v>
      </c>
      <c r="AD12" s="205">
        <v>45942</v>
      </c>
      <c r="AE12" s="205">
        <v>45943</v>
      </c>
      <c r="AF12" s="209">
        <f t="shared" si="1"/>
        <v>1</v>
      </c>
      <c r="AG12" s="207">
        <f t="shared" si="2"/>
        <v>297.8</v>
      </c>
      <c r="AH12" s="208">
        <f t="shared" si="3"/>
        <v>297.8</v>
      </c>
      <c r="AI12" s="209" t="s">
        <v>131</v>
      </c>
    </row>
    <row r="13" spans="1:38" x14ac:dyDescent="0.2">
      <c r="A13" s="201">
        <v>2025</v>
      </c>
      <c r="B13" s="201">
        <v>197</v>
      </c>
      <c r="C13" s="202">
        <v>45919</v>
      </c>
      <c r="D13" s="203" t="s">
        <v>164</v>
      </c>
      <c r="E13" s="202">
        <v>45908</v>
      </c>
      <c r="F13" s="203" t="s">
        <v>122</v>
      </c>
      <c r="G13" s="204">
        <v>511.59</v>
      </c>
      <c r="H13" s="204">
        <v>92.25</v>
      </c>
      <c r="I13" s="201" t="s">
        <v>121</v>
      </c>
      <c r="J13" s="204">
        <f t="shared" si="0"/>
        <v>419.34</v>
      </c>
      <c r="K13" s="201" t="s">
        <v>165</v>
      </c>
      <c r="L13" s="201" t="s">
        <v>123</v>
      </c>
      <c r="M13" s="201" t="s">
        <v>166</v>
      </c>
      <c r="N13" s="202">
        <v>45912</v>
      </c>
      <c r="O13" s="203" t="s">
        <v>161</v>
      </c>
      <c r="P13" s="201" t="s">
        <v>162</v>
      </c>
      <c r="Q13" s="201" t="s">
        <v>162</v>
      </c>
      <c r="R13" s="201" t="s">
        <v>127</v>
      </c>
      <c r="S13" s="203" t="s">
        <v>128</v>
      </c>
      <c r="T13" s="201" t="s">
        <v>129</v>
      </c>
      <c r="U13" s="201">
        <v>10202</v>
      </c>
      <c r="V13" s="201">
        <v>10202</v>
      </c>
      <c r="W13" s="201">
        <v>27</v>
      </c>
      <c r="X13" s="201">
        <v>2025</v>
      </c>
      <c r="Y13" s="201">
        <v>294</v>
      </c>
      <c r="Z13" s="201">
        <v>0</v>
      </c>
      <c r="AA13" s="202" t="s">
        <v>122</v>
      </c>
      <c r="AB13" s="201" t="s">
        <v>167</v>
      </c>
      <c r="AC13" s="202">
        <v>45938</v>
      </c>
      <c r="AD13" s="205">
        <v>45942</v>
      </c>
      <c r="AE13" s="205">
        <v>45943</v>
      </c>
      <c r="AF13" s="209">
        <f t="shared" si="1"/>
        <v>1</v>
      </c>
      <c r="AG13" s="207">
        <f t="shared" si="2"/>
        <v>419.34</v>
      </c>
      <c r="AH13" s="208">
        <f t="shared" si="3"/>
        <v>419.34</v>
      </c>
      <c r="AI13" s="209" t="s">
        <v>131</v>
      </c>
    </row>
    <row r="14" spans="1:38" x14ac:dyDescent="0.2">
      <c r="A14" s="201">
        <v>2025</v>
      </c>
      <c r="B14" s="201">
        <v>198</v>
      </c>
      <c r="C14" s="202">
        <v>45919</v>
      </c>
      <c r="D14" s="203" t="s">
        <v>168</v>
      </c>
      <c r="E14" s="202">
        <v>45917</v>
      </c>
      <c r="F14" s="203" t="s">
        <v>169</v>
      </c>
      <c r="G14" s="204">
        <v>426.39</v>
      </c>
      <c r="H14" s="204">
        <v>76.89</v>
      </c>
      <c r="I14" s="201" t="s">
        <v>121</v>
      </c>
      <c r="J14" s="204">
        <f t="shared" si="0"/>
        <v>349.5</v>
      </c>
      <c r="K14" s="201" t="s">
        <v>143</v>
      </c>
      <c r="L14" s="201" t="s">
        <v>123</v>
      </c>
      <c r="M14" s="201" t="s">
        <v>170</v>
      </c>
      <c r="N14" s="202">
        <v>45918</v>
      </c>
      <c r="O14" s="203" t="s">
        <v>145</v>
      </c>
      <c r="P14" s="201" t="s">
        <v>146</v>
      </c>
      <c r="Q14" s="201" t="s">
        <v>122</v>
      </c>
      <c r="R14" s="201" t="s">
        <v>127</v>
      </c>
      <c r="S14" s="203" t="s">
        <v>128</v>
      </c>
      <c r="T14" s="201" t="s">
        <v>129</v>
      </c>
      <c r="U14" s="201">
        <v>10202</v>
      </c>
      <c r="V14" s="201">
        <v>10202</v>
      </c>
      <c r="W14" s="201">
        <v>20</v>
      </c>
      <c r="X14" s="201">
        <v>2025</v>
      </c>
      <c r="Y14" s="201">
        <v>279</v>
      </c>
      <c r="Z14" s="201">
        <v>0</v>
      </c>
      <c r="AA14" s="202" t="s">
        <v>122</v>
      </c>
      <c r="AB14" s="201" t="s">
        <v>171</v>
      </c>
      <c r="AC14" s="202">
        <v>45938</v>
      </c>
      <c r="AD14" s="205">
        <v>45948</v>
      </c>
      <c r="AE14" s="205">
        <v>45943</v>
      </c>
      <c r="AF14" s="209">
        <f t="shared" si="1"/>
        <v>-5</v>
      </c>
      <c r="AG14" s="207">
        <f t="shared" si="2"/>
        <v>349.5</v>
      </c>
      <c r="AH14" s="208">
        <f t="shared" si="3"/>
        <v>-1747.5</v>
      </c>
      <c r="AI14" s="209" t="s">
        <v>131</v>
      </c>
    </row>
    <row r="15" spans="1:38" x14ac:dyDescent="0.2">
      <c r="A15" s="201">
        <v>2025</v>
      </c>
      <c r="B15" s="201">
        <v>199</v>
      </c>
      <c r="C15" s="202">
        <v>45919</v>
      </c>
      <c r="D15" s="203" t="s">
        <v>172</v>
      </c>
      <c r="E15" s="202">
        <v>45900</v>
      </c>
      <c r="F15" s="203" t="s">
        <v>173</v>
      </c>
      <c r="G15" s="204">
        <v>305</v>
      </c>
      <c r="H15" s="204">
        <v>55</v>
      </c>
      <c r="I15" s="201" t="s">
        <v>121</v>
      </c>
      <c r="J15" s="204">
        <f t="shared" si="0"/>
        <v>250</v>
      </c>
      <c r="K15" s="201" t="s">
        <v>174</v>
      </c>
      <c r="L15" s="201" t="s">
        <v>123</v>
      </c>
      <c r="M15" s="201" t="s">
        <v>175</v>
      </c>
      <c r="N15" s="202">
        <v>45911</v>
      </c>
      <c r="O15" s="203" t="s">
        <v>176</v>
      </c>
      <c r="P15" s="201" t="s">
        <v>177</v>
      </c>
      <c r="Q15" s="201" t="s">
        <v>177</v>
      </c>
      <c r="R15" s="201" t="s">
        <v>127</v>
      </c>
      <c r="S15" s="203" t="s">
        <v>128</v>
      </c>
      <c r="T15" s="201" t="s">
        <v>129</v>
      </c>
      <c r="U15" s="201">
        <v>10202</v>
      </c>
      <c r="V15" s="201">
        <v>10202</v>
      </c>
      <c r="W15" s="201">
        <v>28</v>
      </c>
      <c r="X15" s="201">
        <v>2025</v>
      </c>
      <c r="Y15" s="201">
        <v>167</v>
      </c>
      <c r="Z15" s="201">
        <v>0</v>
      </c>
      <c r="AA15" s="202" t="s">
        <v>122</v>
      </c>
      <c r="AB15" s="201" t="s">
        <v>178</v>
      </c>
      <c r="AC15" s="202">
        <v>45938</v>
      </c>
      <c r="AD15" s="205">
        <v>45941</v>
      </c>
      <c r="AE15" s="205">
        <v>45943</v>
      </c>
      <c r="AF15" s="209">
        <f t="shared" si="1"/>
        <v>2</v>
      </c>
      <c r="AG15" s="207">
        <f t="shared" si="2"/>
        <v>250</v>
      </c>
      <c r="AH15" s="208">
        <f t="shared" si="3"/>
        <v>500</v>
      </c>
      <c r="AI15" s="209" t="s">
        <v>131</v>
      </c>
    </row>
    <row r="16" spans="1:38" x14ac:dyDescent="0.2">
      <c r="A16" s="201">
        <v>2025</v>
      </c>
      <c r="B16" s="201">
        <v>200</v>
      </c>
      <c r="C16" s="202">
        <v>45919</v>
      </c>
      <c r="D16" s="203" t="s">
        <v>179</v>
      </c>
      <c r="E16" s="202">
        <v>45900</v>
      </c>
      <c r="F16" s="203" t="s">
        <v>180</v>
      </c>
      <c r="G16" s="204">
        <v>2697.85</v>
      </c>
      <c r="H16" s="204">
        <v>72.209999999999994</v>
      </c>
      <c r="I16" s="201" t="s">
        <v>121</v>
      </c>
      <c r="J16" s="204">
        <f t="shared" si="0"/>
        <v>2625.64</v>
      </c>
      <c r="K16" s="201" t="s">
        <v>181</v>
      </c>
      <c r="L16" s="201" t="s">
        <v>123</v>
      </c>
      <c r="M16" s="201" t="s">
        <v>182</v>
      </c>
      <c r="N16" s="202">
        <v>45911</v>
      </c>
      <c r="O16" s="203" t="s">
        <v>183</v>
      </c>
      <c r="P16" s="201" t="s">
        <v>184</v>
      </c>
      <c r="Q16" s="201" t="s">
        <v>184</v>
      </c>
      <c r="R16" s="201" t="s">
        <v>127</v>
      </c>
      <c r="S16" s="203" t="s">
        <v>128</v>
      </c>
      <c r="T16" s="201" t="s">
        <v>129</v>
      </c>
      <c r="U16" s="201">
        <v>10202</v>
      </c>
      <c r="V16" s="201">
        <v>10202</v>
      </c>
      <c r="W16" s="201">
        <v>36</v>
      </c>
      <c r="X16" s="201">
        <v>2025</v>
      </c>
      <c r="Y16" s="201">
        <v>83</v>
      </c>
      <c r="Z16" s="201">
        <v>0</v>
      </c>
      <c r="AA16" s="202" t="s">
        <v>122</v>
      </c>
      <c r="AB16" s="201" t="s">
        <v>185</v>
      </c>
      <c r="AC16" s="202">
        <v>45938</v>
      </c>
      <c r="AD16" s="205">
        <v>45941</v>
      </c>
      <c r="AE16" s="205">
        <v>45943</v>
      </c>
      <c r="AF16" s="209">
        <f t="shared" si="1"/>
        <v>2</v>
      </c>
      <c r="AG16" s="207">
        <f t="shared" si="2"/>
        <v>2625.64</v>
      </c>
      <c r="AH16" s="208">
        <f t="shared" si="3"/>
        <v>5251.28</v>
      </c>
      <c r="AI16" s="209" t="s">
        <v>131</v>
      </c>
    </row>
    <row r="17" spans="1:35" x14ac:dyDescent="0.2">
      <c r="A17" s="201">
        <v>2025</v>
      </c>
      <c r="B17" s="201">
        <v>201</v>
      </c>
      <c r="C17" s="202">
        <v>45919</v>
      </c>
      <c r="D17" s="203" t="s">
        <v>186</v>
      </c>
      <c r="E17" s="202">
        <v>45910</v>
      </c>
      <c r="F17" s="203" t="s">
        <v>187</v>
      </c>
      <c r="G17" s="204">
        <v>2539.2199999999998</v>
      </c>
      <c r="H17" s="204">
        <v>453.22</v>
      </c>
      <c r="I17" s="201" t="s">
        <v>131</v>
      </c>
      <c r="J17" s="204">
        <f t="shared" si="0"/>
        <v>2539.2199999999998</v>
      </c>
      <c r="K17" s="201" t="s">
        <v>188</v>
      </c>
      <c r="L17" s="201" t="s">
        <v>123</v>
      </c>
      <c r="M17" s="201" t="s">
        <v>189</v>
      </c>
      <c r="N17" s="202">
        <v>45911</v>
      </c>
      <c r="O17" s="203" t="s">
        <v>190</v>
      </c>
      <c r="P17" s="201" t="s">
        <v>191</v>
      </c>
      <c r="Q17" s="201" t="s">
        <v>122</v>
      </c>
      <c r="R17" s="201" t="s">
        <v>127</v>
      </c>
      <c r="S17" s="203" t="s">
        <v>128</v>
      </c>
      <c r="T17" s="201" t="s">
        <v>129</v>
      </c>
      <c r="U17" s="201">
        <v>10202</v>
      </c>
      <c r="V17" s="201">
        <v>10202</v>
      </c>
      <c r="W17" s="201">
        <v>2</v>
      </c>
      <c r="X17" s="201">
        <v>2023</v>
      </c>
      <c r="Y17" s="201">
        <v>141</v>
      </c>
      <c r="Z17" s="201">
        <v>0</v>
      </c>
      <c r="AA17" s="202">
        <v>45952</v>
      </c>
      <c r="AB17" s="201" t="s">
        <v>192</v>
      </c>
      <c r="AC17" s="202">
        <v>45952</v>
      </c>
      <c r="AD17" s="205">
        <v>45941</v>
      </c>
      <c r="AE17" s="205">
        <v>45952</v>
      </c>
      <c r="AF17" s="209">
        <f t="shared" si="1"/>
        <v>11</v>
      </c>
      <c r="AG17" s="207">
        <f t="shared" si="2"/>
        <v>2539.2199999999998</v>
      </c>
      <c r="AH17" s="208">
        <f t="shared" si="3"/>
        <v>27931.42</v>
      </c>
      <c r="AI17" s="209" t="s">
        <v>131</v>
      </c>
    </row>
    <row r="18" spans="1:35" x14ac:dyDescent="0.2">
      <c r="A18" s="201">
        <v>2025</v>
      </c>
      <c r="B18" s="201">
        <v>202</v>
      </c>
      <c r="C18" s="202">
        <v>45919</v>
      </c>
      <c r="D18" s="203" t="s">
        <v>193</v>
      </c>
      <c r="E18" s="202">
        <v>45911</v>
      </c>
      <c r="F18" s="203" t="s">
        <v>194</v>
      </c>
      <c r="G18" s="204">
        <v>158.6</v>
      </c>
      <c r="H18" s="204">
        <v>28.6</v>
      </c>
      <c r="I18" s="201" t="s">
        <v>121</v>
      </c>
      <c r="J18" s="204">
        <f t="shared" si="0"/>
        <v>130</v>
      </c>
      <c r="K18" s="201" t="s">
        <v>195</v>
      </c>
      <c r="L18" s="201" t="s">
        <v>123</v>
      </c>
      <c r="M18" s="201" t="s">
        <v>196</v>
      </c>
      <c r="N18" s="202">
        <v>45912</v>
      </c>
      <c r="O18" s="203" t="s">
        <v>197</v>
      </c>
      <c r="P18" s="201" t="s">
        <v>198</v>
      </c>
      <c r="Q18" s="201" t="s">
        <v>199</v>
      </c>
      <c r="R18" s="201" t="s">
        <v>127</v>
      </c>
      <c r="S18" s="203" t="s">
        <v>128</v>
      </c>
      <c r="T18" s="201" t="s">
        <v>129</v>
      </c>
      <c r="U18" s="201">
        <v>10202</v>
      </c>
      <c r="V18" s="201">
        <v>10202</v>
      </c>
      <c r="W18" s="201">
        <v>2</v>
      </c>
      <c r="X18" s="201">
        <v>2025</v>
      </c>
      <c r="Y18" s="201">
        <v>191</v>
      </c>
      <c r="Z18" s="201">
        <v>0</v>
      </c>
      <c r="AA18" s="202" t="s">
        <v>122</v>
      </c>
      <c r="AB18" s="201" t="s">
        <v>200</v>
      </c>
      <c r="AC18" s="202">
        <v>45938</v>
      </c>
      <c r="AD18" s="205">
        <v>45942</v>
      </c>
      <c r="AE18" s="205">
        <v>45943</v>
      </c>
      <c r="AF18" s="209">
        <f t="shared" si="1"/>
        <v>1</v>
      </c>
      <c r="AG18" s="207">
        <f t="shared" si="2"/>
        <v>130</v>
      </c>
      <c r="AH18" s="208">
        <f t="shared" si="3"/>
        <v>130</v>
      </c>
      <c r="AI18" s="209" t="s">
        <v>131</v>
      </c>
    </row>
    <row r="19" spans="1:35" x14ac:dyDescent="0.2">
      <c r="A19" s="201">
        <v>2025</v>
      </c>
      <c r="B19" s="201">
        <v>203</v>
      </c>
      <c r="C19" s="202">
        <v>45938</v>
      </c>
      <c r="D19" s="203" t="s">
        <v>201</v>
      </c>
      <c r="E19" s="202">
        <v>45930</v>
      </c>
      <c r="F19" s="203" t="s">
        <v>202</v>
      </c>
      <c r="G19" s="204">
        <v>91.5</v>
      </c>
      <c r="H19" s="204">
        <v>16.5</v>
      </c>
      <c r="I19" s="201" t="s">
        <v>121</v>
      </c>
      <c r="J19" s="204">
        <f t="shared" si="0"/>
        <v>75</v>
      </c>
      <c r="K19" s="201" t="s">
        <v>203</v>
      </c>
      <c r="L19" s="201" t="s">
        <v>123</v>
      </c>
      <c r="M19" s="201" t="s">
        <v>204</v>
      </c>
      <c r="N19" s="202">
        <v>45932</v>
      </c>
      <c r="O19" s="203" t="s">
        <v>205</v>
      </c>
      <c r="P19" s="201" t="s">
        <v>206</v>
      </c>
      <c r="Q19" s="201" t="s">
        <v>207</v>
      </c>
      <c r="R19" s="201" t="s">
        <v>127</v>
      </c>
      <c r="S19" s="203" t="s">
        <v>128</v>
      </c>
      <c r="T19" s="201" t="s">
        <v>129</v>
      </c>
      <c r="U19" s="201">
        <v>10202</v>
      </c>
      <c r="V19" s="201">
        <v>10202</v>
      </c>
      <c r="W19" s="201">
        <v>2</v>
      </c>
      <c r="X19" s="201">
        <v>2025</v>
      </c>
      <c r="Y19" s="201">
        <v>288</v>
      </c>
      <c r="Z19" s="201">
        <v>0</v>
      </c>
      <c r="AA19" s="202" t="s">
        <v>122</v>
      </c>
      <c r="AB19" s="201" t="s">
        <v>208</v>
      </c>
      <c r="AC19" s="202">
        <v>45945</v>
      </c>
      <c r="AD19" s="205">
        <v>45962</v>
      </c>
      <c r="AE19" s="205">
        <v>45950</v>
      </c>
      <c r="AF19" s="209">
        <f t="shared" si="1"/>
        <v>-12</v>
      </c>
      <c r="AG19" s="207">
        <f t="shared" si="2"/>
        <v>75</v>
      </c>
      <c r="AH19" s="208">
        <f t="shared" si="3"/>
        <v>-900</v>
      </c>
      <c r="AI19" s="209" t="s">
        <v>131</v>
      </c>
    </row>
    <row r="20" spans="1:35" x14ac:dyDescent="0.2">
      <c r="A20" s="201">
        <v>2025</v>
      </c>
      <c r="B20" s="201">
        <v>204</v>
      </c>
      <c r="C20" s="202">
        <v>45938</v>
      </c>
      <c r="D20" s="203" t="s">
        <v>209</v>
      </c>
      <c r="E20" s="202">
        <v>45931</v>
      </c>
      <c r="F20" s="203" t="s">
        <v>122</v>
      </c>
      <c r="G20" s="204">
        <v>1754.97</v>
      </c>
      <c r="H20" s="204">
        <v>0</v>
      </c>
      <c r="I20" s="201" t="s">
        <v>131</v>
      </c>
      <c r="J20" s="204">
        <f t="shared" si="0"/>
        <v>1754.97</v>
      </c>
      <c r="K20" s="201" t="s">
        <v>210</v>
      </c>
      <c r="L20" s="201" t="s">
        <v>123</v>
      </c>
      <c r="M20" s="201" t="s">
        <v>211</v>
      </c>
      <c r="N20" s="202">
        <v>45931</v>
      </c>
      <c r="O20" s="203" t="s">
        <v>212</v>
      </c>
      <c r="P20" s="201" t="s">
        <v>213</v>
      </c>
      <c r="Q20" s="201" t="s">
        <v>213</v>
      </c>
      <c r="R20" s="201" t="s">
        <v>127</v>
      </c>
      <c r="S20" s="203" t="s">
        <v>128</v>
      </c>
      <c r="T20" s="201" t="s">
        <v>129</v>
      </c>
      <c r="U20" s="201">
        <v>10202</v>
      </c>
      <c r="V20" s="201">
        <v>10202</v>
      </c>
      <c r="W20" s="201">
        <v>2</v>
      </c>
      <c r="X20" s="201">
        <v>2025</v>
      </c>
      <c r="Y20" s="201">
        <v>355</v>
      </c>
      <c r="Z20" s="201">
        <v>0</v>
      </c>
      <c r="AA20" s="202">
        <v>45952</v>
      </c>
      <c r="AB20" s="201" t="s">
        <v>214</v>
      </c>
      <c r="AC20" s="202">
        <v>45952</v>
      </c>
      <c r="AD20" s="205">
        <v>45961</v>
      </c>
      <c r="AE20" s="205">
        <v>45954</v>
      </c>
      <c r="AF20" s="209">
        <f t="shared" si="1"/>
        <v>-7</v>
      </c>
      <c r="AG20" s="207">
        <f t="shared" si="2"/>
        <v>1754.97</v>
      </c>
      <c r="AH20" s="208">
        <f t="shared" si="3"/>
        <v>-12284.79</v>
      </c>
      <c r="AI20" s="209" t="s">
        <v>131</v>
      </c>
    </row>
    <row r="21" spans="1:35" x14ac:dyDescent="0.2">
      <c r="A21" s="201">
        <v>2025</v>
      </c>
      <c r="B21" s="201">
        <v>205</v>
      </c>
      <c r="C21" s="202">
        <v>45938</v>
      </c>
      <c r="D21" s="203" t="s">
        <v>215</v>
      </c>
      <c r="E21" s="202">
        <v>45937</v>
      </c>
      <c r="F21" s="203" t="s">
        <v>194</v>
      </c>
      <c r="G21" s="204">
        <v>85.4</v>
      </c>
      <c r="H21" s="204">
        <v>15.4</v>
      </c>
      <c r="I21" s="201" t="s">
        <v>121</v>
      </c>
      <c r="J21" s="204">
        <f t="shared" si="0"/>
        <v>70</v>
      </c>
      <c r="K21" s="201" t="s">
        <v>195</v>
      </c>
      <c r="L21" s="201" t="s">
        <v>123</v>
      </c>
      <c r="M21" s="201" t="s">
        <v>216</v>
      </c>
      <c r="N21" s="202">
        <v>45937</v>
      </c>
      <c r="O21" s="203" t="s">
        <v>197</v>
      </c>
      <c r="P21" s="201" t="s">
        <v>198</v>
      </c>
      <c r="Q21" s="201" t="s">
        <v>199</v>
      </c>
      <c r="R21" s="201" t="s">
        <v>127</v>
      </c>
      <c r="S21" s="203" t="s">
        <v>128</v>
      </c>
      <c r="T21" s="201" t="s">
        <v>129</v>
      </c>
      <c r="U21" s="201">
        <v>10202</v>
      </c>
      <c r="V21" s="201">
        <v>10202</v>
      </c>
      <c r="W21" s="201">
        <v>2</v>
      </c>
      <c r="X21" s="201">
        <v>2025</v>
      </c>
      <c r="Y21" s="201">
        <v>191</v>
      </c>
      <c r="Z21" s="201">
        <v>0</v>
      </c>
      <c r="AA21" s="202" t="s">
        <v>122</v>
      </c>
      <c r="AB21" s="201" t="s">
        <v>217</v>
      </c>
      <c r="AC21" s="202">
        <v>45945</v>
      </c>
      <c r="AD21" s="205">
        <v>45967</v>
      </c>
      <c r="AE21" s="205">
        <v>45950</v>
      </c>
      <c r="AF21" s="209">
        <f t="shared" si="1"/>
        <v>-17</v>
      </c>
      <c r="AG21" s="207">
        <f t="shared" si="2"/>
        <v>70</v>
      </c>
      <c r="AH21" s="208">
        <f t="shared" si="3"/>
        <v>-1190</v>
      </c>
      <c r="AI21" s="209" t="s">
        <v>131</v>
      </c>
    </row>
    <row r="22" spans="1:35" x14ac:dyDescent="0.2">
      <c r="A22" s="201">
        <v>2025</v>
      </c>
      <c r="B22" s="201">
        <v>206</v>
      </c>
      <c r="C22" s="202">
        <v>45938</v>
      </c>
      <c r="D22" s="203" t="s">
        <v>218</v>
      </c>
      <c r="E22" s="202">
        <v>45928</v>
      </c>
      <c r="F22" s="203" t="s">
        <v>122</v>
      </c>
      <c r="G22" s="204">
        <v>1098</v>
      </c>
      <c r="H22" s="204">
        <v>0</v>
      </c>
      <c r="I22" s="201" t="s">
        <v>131</v>
      </c>
      <c r="J22" s="204">
        <f t="shared" si="0"/>
        <v>1098</v>
      </c>
      <c r="K22" s="201" t="s">
        <v>219</v>
      </c>
      <c r="L22" s="201" t="s">
        <v>123</v>
      </c>
      <c r="M22" s="201" t="s">
        <v>220</v>
      </c>
      <c r="N22" s="202">
        <v>45928</v>
      </c>
      <c r="O22" s="203" t="s">
        <v>221</v>
      </c>
      <c r="P22" s="201" t="s">
        <v>222</v>
      </c>
      <c r="Q22" s="201" t="s">
        <v>223</v>
      </c>
      <c r="R22" s="201" t="s">
        <v>127</v>
      </c>
      <c r="S22" s="203" t="s">
        <v>128</v>
      </c>
      <c r="T22" s="201" t="s">
        <v>129</v>
      </c>
      <c r="U22" s="201">
        <v>10202</v>
      </c>
      <c r="V22" s="201">
        <v>10202</v>
      </c>
      <c r="W22" s="201">
        <v>27</v>
      </c>
      <c r="X22" s="201">
        <v>2025</v>
      </c>
      <c r="Y22" s="201">
        <v>143</v>
      </c>
      <c r="Z22" s="201">
        <v>0</v>
      </c>
      <c r="AA22" s="202">
        <v>45952</v>
      </c>
      <c r="AB22" s="201" t="s">
        <v>224</v>
      </c>
      <c r="AC22" s="202">
        <v>45952</v>
      </c>
      <c r="AD22" s="205">
        <v>45958</v>
      </c>
      <c r="AE22" s="205">
        <v>45954</v>
      </c>
      <c r="AF22" s="209">
        <f t="shared" si="1"/>
        <v>-4</v>
      </c>
      <c r="AG22" s="207">
        <f t="shared" si="2"/>
        <v>1098</v>
      </c>
      <c r="AH22" s="208">
        <f t="shared" si="3"/>
        <v>-4392</v>
      </c>
      <c r="AI22" s="209" t="s">
        <v>131</v>
      </c>
    </row>
    <row r="23" spans="1:35" x14ac:dyDescent="0.2">
      <c r="A23" s="201">
        <v>2025</v>
      </c>
      <c r="B23" s="201">
        <v>207</v>
      </c>
      <c r="C23" s="202">
        <v>45938</v>
      </c>
      <c r="D23" s="203" t="s">
        <v>225</v>
      </c>
      <c r="E23" s="202">
        <v>45923</v>
      </c>
      <c r="F23" s="203" t="s">
        <v>122</v>
      </c>
      <c r="G23" s="204">
        <v>8807.01</v>
      </c>
      <c r="H23" s="204">
        <v>1766.9</v>
      </c>
      <c r="I23" s="201" t="s">
        <v>121</v>
      </c>
      <c r="J23" s="204">
        <f t="shared" si="0"/>
        <v>7040.1100000000006</v>
      </c>
      <c r="K23" s="201" t="s">
        <v>226</v>
      </c>
      <c r="L23" s="201" t="s">
        <v>123</v>
      </c>
      <c r="M23" s="201" t="s">
        <v>227</v>
      </c>
      <c r="N23" s="202">
        <v>45925</v>
      </c>
      <c r="O23" s="203" t="s">
        <v>228</v>
      </c>
      <c r="P23" s="201" t="s">
        <v>229</v>
      </c>
      <c r="Q23" s="201" t="s">
        <v>229</v>
      </c>
      <c r="R23" s="201" t="s">
        <v>230</v>
      </c>
      <c r="S23" s="203" t="s">
        <v>231</v>
      </c>
      <c r="T23" s="201" t="s">
        <v>232</v>
      </c>
      <c r="U23" s="201">
        <v>10402</v>
      </c>
      <c r="V23" s="201">
        <v>10402</v>
      </c>
      <c r="W23" s="201">
        <v>3</v>
      </c>
      <c r="X23" s="201">
        <v>2025</v>
      </c>
      <c r="Y23" s="201">
        <v>192</v>
      </c>
      <c r="Z23" s="201">
        <v>0</v>
      </c>
      <c r="AA23" s="202" t="s">
        <v>122</v>
      </c>
      <c r="AB23" s="201" t="s">
        <v>233</v>
      </c>
      <c r="AC23" s="202">
        <v>45945</v>
      </c>
      <c r="AD23" s="205">
        <v>45955</v>
      </c>
      <c r="AE23" s="205">
        <v>45950</v>
      </c>
      <c r="AF23" s="209">
        <f t="shared" si="1"/>
        <v>-5</v>
      </c>
      <c r="AG23" s="207">
        <f t="shared" si="2"/>
        <v>7040.1100000000006</v>
      </c>
      <c r="AH23" s="208">
        <f t="shared" si="3"/>
        <v>-35200.550000000003</v>
      </c>
      <c r="AI23" s="209" t="s">
        <v>131</v>
      </c>
    </row>
    <row r="24" spans="1:35" x14ac:dyDescent="0.2">
      <c r="A24" s="201">
        <v>2025</v>
      </c>
      <c r="B24" s="201">
        <v>208</v>
      </c>
      <c r="C24" s="202">
        <v>45938</v>
      </c>
      <c r="D24" s="203" t="s">
        <v>234</v>
      </c>
      <c r="E24" s="202">
        <v>45937</v>
      </c>
      <c r="F24" s="203" t="s">
        <v>235</v>
      </c>
      <c r="G24" s="204">
        <v>3500</v>
      </c>
      <c r="H24" s="204">
        <v>631.15</v>
      </c>
      <c r="I24" s="201" t="s">
        <v>131</v>
      </c>
      <c r="J24" s="204">
        <f t="shared" si="0"/>
        <v>3500</v>
      </c>
      <c r="K24" s="201" t="s">
        <v>236</v>
      </c>
      <c r="L24" s="201" t="s">
        <v>123</v>
      </c>
      <c r="M24" s="201" t="s">
        <v>237</v>
      </c>
      <c r="N24" s="202">
        <v>45937</v>
      </c>
      <c r="O24" s="203" t="s">
        <v>238</v>
      </c>
      <c r="P24" s="201" t="s">
        <v>239</v>
      </c>
      <c r="Q24" s="201" t="s">
        <v>240</v>
      </c>
      <c r="R24" s="201" t="s">
        <v>127</v>
      </c>
      <c r="S24" s="203" t="s">
        <v>128</v>
      </c>
      <c r="T24" s="201" t="s">
        <v>129</v>
      </c>
      <c r="U24" s="201">
        <v>10202</v>
      </c>
      <c r="V24" s="201">
        <v>10202</v>
      </c>
      <c r="W24" s="201">
        <v>2</v>
      </c>
      <c r="X24" s="201">
        <v>2025</v>
      </c>
      <c r="Y24" s="201">
        <v>291</v>
      </c>
      <c r="Z24" s="201">
        <v>0</v>
      </c>
      <c r="AA24" s="202">
        <v>45952</v>
      </c>
      <c r="AB24" s="201" t="s">
        <v>241</v>
      </c>
      <c r="AC24" s="202">
        <v>45952</v>
      </c>
      <c r="AD24" s="205">
        <v>45967</v>
      </c>
      <c r="AE24" s="205">
        <v>45954</v>
      </c>
      <c r="AF24" s="209">
        <f t="shared" si="1"/>
        <v>-13</v>
      </c>
      <c r="AG24" s="207">
        <f t="shared" si="2"/>
        <v>3500</v>
      </c>
      <c r="AH24" s="208">
        <f t="shared" si="3"/>
        <v>-45500</v>
      </c>
      <c r="AI24" s="209" t="s">
        <v>131</v>
      </c>
    </row>
    <row r="25" spans="1:35" x14ac:dyDescent="0.2">
      <c r="A25" s="201">
        <v>2025</v>
      </c>
      <c r="B25" s="201">
        <v>209</v>
      </c>
      <c r="C25" s="202">
        <v>45938</v>
      </c>
      <c r="D25" s="203" t="s">
        <v>242</v>
      </c>
      <c r="E25" s="202">
        <v>45926</v>
      </c>
      <c r="F25" s="203" t="s">
        <v>122</v>
      </c>
      <c r="G25" s="204">
        <v>1650</v>
      </c>
      <c r="H25" s="204">
        <v>0</v>
      </c>
      <c r="I25" s="201" t="s">
        <v>131</v>
      </c>
      <c r="J25" s="204">
        <f t="shared" si="0"/>
        <v>1650</v>
      </c>
      <c r="K25" s="201" t="s">
        <v>243</v>
      </c>
      <c r="L25" s="201" t="s">
        <v>123</v>
      </c>
      <c r="M25" s="201" t="s">
        <v>244</v>
      </c>
      <c r="N25" s="202">
        <v>45926</v>
      </c>
      <c r="O25" s="203" t="s">
        <v>245</v>
      </c>
      <c r="P25" s="201" t="s">
        <v>246</v>
      </c>
      <c r="Q25" s="201" t="s">
        <v>247</v>
      </c>
      <c r="R25" s="201" t="s">
        <v>127</v>
      </c>
      <c r="S25" s="203" t="s">
        <v>128</v>
      </c>
      <c r="T25" s="201" t="s">
        <v>129</v>
      </c>
      <c r="U25" s="201">
        <v>10202</v>
      </c>
      <c r="V25" s="201">
        <v>10202</v>
      </c>
      <c r="W25" s="201">
        <v>27</v>
      </c>
      <c r="X25" s="201">
        <v>2025</v>
      </c>
      <c r="Y25" s="201">
        <v>137</v>
      </c>
      <c r="Z25" s="201">
        <v>0</v>
      </c>
      <c r="AA25" s="202" t="s">
        <v>122</v>
      </c>
      <c r="AB25" s="201" t="s">
        <v>248</v>
      </c>
      <c r="AC25" s="202">
        <v>45945</v>
      </c>
      <c r="AD25" s="205">
        <v>45956</v>
      </c>
      <c r="AE25" s="205">
        <v>45950</v>
      </c>
      <c r="AF25" s="209">
        <f t="shared" si="1"/>
        <v>-6</v>
      </c>
      <c r="AG25" s="207">
        <f t="shared" si="2"/>
        <v>1650</v>
      </c>
      <c r="AH25" s="208">
        <f t="shared" si="3"/>
        <v>-9900</v>
      </c>
      <c r="AI25" s="209" t="s">
        <v>131</v>
      </c>
    </row>
    <row r="26" spans="1:35" x14ac:dyDescent="0.2">
      <c r="A26" s="201">
        <v>2025</v>
      </c>
      <c r="B26" s="201">
        <v>210</v>
      </c>
      <c r="C26" s="202">
        <v>45938</v>
      </c>
      <c r="D26" s="203" t="s">
        <v>249</v>
      </c>
      <c r="E26" s="202">
        <v>45915</v>
      </c>
      <c r="F26" s="203" t="s">
        <v>250</v>
      </c>
      <c r="G26" s="204">
        <v>4992.24</v>
      </c>
      <c r="H26" s="204">
        <v>900.24</v>
      </c>
      <c r="I26" s="201" t="s">
        <v>121</v>
      </c>
      <c r="J26" s="204">
        <f t="shared" si="0"/>
        <v>4092</v>
      </c>
      <c r="K26" s="201" t="s">
        <v>251</v>
      </c>
      <c r="L26" s="201" t="s">
        <v>123</v>
      </c>
      <c r="M26" s="201" t="s">
        <v>252</v>
      </c>
      <c r="N26" s="202">
        <v>45923</v>
      </c>
      <c r="O26" s="203" t="s">
        <v>253</v>
      </c>
      <c r="P26" s="201" t="s">
        <v>254</v>
      </c>
      <c r="Q26" s="201" t="s">
        <v>254</v>
      </c>
      <c r="R26" s="201" t="s">
        <v>127</v>
      </c>
      <c r="S26" s="203" t="s">
        <v>128</v>
      </c>
      <c r="T26" s="201" t="s">
        <v>129</v>
      </c>
      <c r="U26" s="201">
        <v>10202</v>
      </c>
      <c r="V26" s="201">
        <v>10202</v>
      </c>
      <c r="W26" s="201">
        <v>27</v>
      </c>
      <c r="X26" s="201">
        <v>2025</v>
      </c>
      <c r="Y26" s="201">
        <v>146</v>
      </c>
      <c r="Z26" s="201">
        <v>0</v>
      </c>
      <c r="AA26" s="202" t="s">
        <v>122</v>
      </c>
      <c r="AB26" s="201" t="s">
        <v>255</v>
      </c>
      <c r="AC26" s="202">
        <v>45945</v>
      </c>
      <c r="AD26" s="205">
        <v>45953</v>
      </c>
      <c r="AE26" s="205">
        <v>45950</v>
      </c>
      <c r="AF26" s="209">
        <f t="shared" si="1"/>
        <v>-3</v>
      </c>
      <c r="AG26" s="207">
        <f t="shared" si="2"/>
        <v>4092</v>
      </c>
      <c r="AH26" s="208">
        <f t="shared" si="3"/>
        <v>-12276</v>
      </c>
      <c r="AI26" s="209" t="s">
        <v>131</v>
      </c>
    </row>
    <row r="27" spans="1:35" x14ac:dyDescent="0.2">
      <c r="A27" s="201">
        <v>2025</v>
      </c>
      <c r="B27" s="201">
        <v>211</v>
      </c>
      <c r="C27" s="202">
        <v>45938</v>
      </c>
      <c r="D27" s="203" t="s">
        <v>256</v>
      </c>
      <c r="E27" s="202">
        <v>45933</v>
      </c>
      <c r="F27" s="203" t="s">
        <v>257</v>
      </c>
      <c r="G27" s="204">
        <v>4105.3</v>
      </c>
      <c r="H27" s="204">
        <v>740.3</v>
      </c>
      <c r="I27" s="201" t="s">
        <v>121</v>
      </c>
      <c r="J27" s="204">
        <f t="shared" si="0"/>
        <v>3365</v>
      </c>
      <c r="K27" s="201" t="s">
        <v>258</v>
      </c>
      <c r="L27" s="201" t="s">
        <v>123</v>
      </c>
      <c r="M27" s="201" t="s">
        <v>259</v>
      </c>
      <c r="N27" s="202">
        <v>45933</v>
      </c>
      <c r="O27" s="203" t="s">
        <v>260</v>
      </c>
      <c r="P27" s="201" t="s">
        <v>261</v>
      </c>
      <c r="Q27" s="201" t="s">
        <v>261</v>
      </c>
      <c r="R27" s="201" t="s">
        <v>230</v>
      </c>
      <c r="S27" s="203" t="s">
        <v>231</v>
      </c>
      <c r="T27" s="201" t="s">
        <v>262</v>
      </c>
      <c r="U27" s="201">
        <v>20401</v>
      </c>
      <c r="V27" s="201">
        <v>20401</v>
      </c>
      <c r="W27" s="201">
        <v>501</v>
      </c>
      <c r="X27" s="201">
        <v>2024</v>
      </c>
      <c r="Y27" s="201">
        <v>185</v>
      </c>
      <c r="Z27" s="201">
        <v>0</v>
      </c>
      <c r="AA27" s="202">
        <v>45980</v>
      </c>
      <c r="AB27" s="201" t="s">
        <v>263</v>
      </c>
      <c r="AC27" s="202">
        <v>45980</v>
      </c>
      <c r="AD27" s="205">
        <v>45963</v>
      </c>
      <c r="AE27" s="205">
        <v>45985</v>
      </c>
      <c r="AF27" s="209">
        <f t="shared" si="1"/>
        <v>22</v>
      </c>
      <c r="AG27" s="207">
        <f t="shared" si="2"/>
        <v>3365</v>
      </c>
      <c r="AH27" s="208">
        <f t="shared" si="3"/>
        <v>74030</v>
      </c>
      <c r="AI27" s="209" t="s">
        <v>131</v>
      </c>
    </row>
    <row r="28" spans="1:35" x14ac:dyDescent="0.2">
      <c r="A28" s="201">
        <v>2025</v>
      </c>
      <c r="B28" s="201">
        <v>212</v>
      </c>
      <c r="C28" s="202">
        <v>45940</v>
      </c>
      <c r="D28" s="203" t="s">
        <v>264</v>
      </c>
      <c r="E28" s="202">
        <v>45931</v>
      </c>
      <c r="F28" s="203" t="s">
        <v>250</v>
      </c>
      <c r="G28" s="204">
        <v>4911.72</v>
      </c>
      <c r="H28" s="204">
        <v>885.72</v>
      </c>
      <c r="I28" s="201" t="s">
        <v>121</v>
      </c>
      <c r="J28" s="204">
        <f t="shared" si="0"/>
        <v>4026</v>
      </c>
      <c r="K28" s="201" t="s">
        <v>251</v>
      </c>
      <c r="L28" s="201" t="s">
        <v>123</v>
      </c>
      <c r="M28" s="201" t="s">
        <v>265</v>
      </c>
      <c r="N28" s="202">
        <v>45939</v>
      </c>
      <c r="O28" s="203" t="s">
        <v>253</v>
      </c>
      <c r="P28" s="201" t="s">
        <v>254</v>
      </c>
      <c r="Q28" s="201" t="s">
        <v>254</v>
      </c>
      <c r="R28" s="201" t="s">
        <v>127</v>
      </c>
      <c r="S28" s="203" t="s">
        <v>128</v>
      </c>
      <c r="T28" s="201" t="s">
        <v>129</v>
      </c>
      <c r="U28" s="201">
        <v>10202</v>
      </c>
      <c r="V28" s="201">
        <v>10202</v>
      </c>
      <c r="W28" s="201">
        <v>27</v>
      </c>
      <c r="X28" s="201">
        <v>2025</v>
      </c>
      <c r="Y28" s="201">
        <v>146</v>
      </c>
      <c r="Z28" s="201">
        <v>0</v>
      </c>
      <c r="AA28" s="202" t="s">
        <v>122</v>
      </c>
      <c r="AB28" s="201" t="s">
        <v>255</v>
      </c>
      <c r="AC28" s="202">
        <v>45945</v>
      </c>
      <c r="AD28" s="205">
        <v>45969</v>
      </c>
      <c r="AE28" s="205">
        <v>45950</v>
      </c>
      <c r="AF28" s="209">
        <f t="shared" si="1"/>
        <v>-19</v>
      </c>
      <c r="AG28" s="207">
        <f t="shared" si="2"/>
        <v>4026</v>
      </c>
      <c r="AH28" s="208">
        <f t="shared" si="3"/>
        <v>-76494</v>
      </c>
      <c r="AI28" s="209" t="s">
        <v>131</v>
      </c>
    </row>
    <row r="29" spans="1:35" x14ac:dyDescent="0.2">
      <c r="A29" s="201">
        <v>2025</v>
      </c>
      <c r="B29" s="201">
        <v>216</v>
      </c>
      <c r="C29" s="202">
        <v>45950</v>
      </c>
      <c r="D29" s="203" t="s">
        <v>266</v>
      </c>
      <c r="E29" s="202">
        <v>45933</v>
      </c>
      <c r="F29" s="203" t="s">
        <v>122</v>
      </c>
      <c r="G29" s="204">
        <v>5950.89</v>
      </c>
      <c r="H29" s="204">
        <v>1073.1099999999999</v>
      </c>
      <c r="I29" s="201" t="s">
        <v>121</v>
      </c>
      <c r="J29" s="204">
        <f t="shared" si="0"/>
        <v>4877.7800000000007</v>
      </c>
      <c r="K29" s="201" t="s">
        <v>267</v>
      </c>
      <c r="L29" s="201" t="s">
        <v>123</v>
      </c>
      <c r="M29" s="201" t="s">
        <v>268</v>
      </c>
      <c r="N29" s="202">
        <v>45950</v>
      </c>
      <c r="O29" s="203" t="s">
        <v>260</v>
      </c>
      <c r="P29" s="201" t="s">
        <v>261</v>
      </c>
      <c r="Q29" s="201" t="s">
        <v>261</v>
      </c>
      <c r="R29" s="201" t="s">
        <v>230</v>
      </c>
      <c r="S29" s="203" t="s">
        <v>231</v>
      </c>
      <c r="T29" s="201" t="s">
        <v>262</v>
      </c>
      <c r="U29" s="201">
        <v>20401</v>
      </c>
      <c r="V29" s="201">
        <v>20401</v>
      </c>
      <c r="W29" s="201">
        <v>35</v>
      </c>
      <c r="X29" s="201">
        <v>2025</v>
      </c>
      <c r="Y29" s="201">
        <v>378</v>
      </c>
      <c r="Z29" s="201">
        <v>0</v>
      </c>
      <c r="AA29" s="202">
        <v>45980</v>
      </c>
      <c r="AB29" s="201" t="s">
        <v>269</v>
      </c>
      <c r="AC29" s="202">
        <v>45980</v>
      </c>
      <c r="AD29" s="205">
        <v>45980</v>
      </c>
      <c r="AE29" s="205">
        <v>45985</v>
      </c>
      <c r="AF29" s="209">
        <f t="shared" si="1"/>
        <v>5</v>
      </c>
      <c r="AG29" s="207">
        <f t="shared" si="2"/>
        <v>4877.7800000000007</v>
      </c>
      <c r="AH29" s="208">
        <f t="shared" si="3"/>
        <v>24388.9</v>
      </c>
      <c r="AI29" s="209" t="s">
        <v>131</v>
      </c>
    </row>
    <row r="30" spans="1:35" x14ac:dyDescent="0.2">
      <c r="A30" s="201">
        <v>2025</v>
      </c>
      <c r="B30" s="201">
        <v>217</v>
      </c>
      <c r="C30" s="202">
        <v>45950</v>
      </c>
      <c r="D30" s="203" t="s">
        <v>270</v>
      </c>
      <c r="E30" s="202">
        <v>45933</v>
      </c>
      <c r="F30" s="203" t="s">
        <v>122</v>
      </c>
      <c r="G30" s="204">
        <v>3207.82</v>
      </c>
      <c r="H30" s="204">
        <v>578.46</v>
      </c>
      <c r="I30" s="201" t="s">
        <v>121</v>
      </c>
      <c r="J30" s="204">
        <f t="shared" si="0"/>
        <v>2629.36</v>
      </c>
      <c r="K30" s="201" t="s">
        <v>267</v>
      </c>
      <c r="L30" s="201" t="s">
        <v>123</v>
      </c>
      <c r="M30" s="201" t="s">
        <v>271</v>
      </c>
      <c r="N30" s="202">
        <v>45950</v>
      </c>
      <c r="O30" s="203" t="s">
        <v>260</v>
      </c>
      <c r="P30" s="201" t="s">
        <v>261</v>
      </c>
      <c r="Q30" s="201" t="s">
        <v>261</v>
      </c>
      <c r="R30" s="201" t="s">
        <v>230</v>
      </c>
      <c r="S30" s="203" t="s">
        <v>231</v>
      </c>
      <c r="T30" s="201" t="s">
        <v>262</v>
      </c>
      <c r="U30" s="201">
        <v>20401</v>
      </c>
      <c r="V30" s="201">
        <v>20401</v>
      </c>
      <c r="W30" s="201">
        <v>35</v>
      </c>
      <c r="X30" s="201">
        <v>2024</v>
      </c>
      <c r="Y30" s="201">
        <v>378</v>
      </c>
      <c r="Z30" s="201">
        <v>0</v>
      </c>
      <c r="AA30" s="202">
        <v>45980</v>
      </c>
      <c r="AB30" s="201" t="s">
        <v>272</v>
      </c>
      <c r="AC30" s="202">
        <v>45980</v>
      </c>
      <c r="AD30" s="205">
        <v>45980</v>
      </c>
      <c r="AE30" s="205">
        <v>45985</v>
      </c>
      <c r="AF30" s="209">
        <f t="shared" si="1"/>
        <v>5</v>
      </c>
      <c r="AG30" s="207">
        <f t="shared" si="2"/>
        <v>2629.36</v>
      </c>
      <c r="AH30" s="208">
        <f t="shared" si="3"/>
        <v>13146.800000000001</v>
      </c>
      <c r="AI30" s="209" t="s">
        <v>131</v>
      </c>
    </row>
    <row r="31" spans="1:35" x14ac:dyDescent="0.2">
      <c r="A31" s="201">
        <v>2025</v>
      </c>
      <c r="B31" s="201">
        <v>218</v>
      </c>
      <c r="C31" s="202">
        <v>45950</v>
      </c>
      <c r="D31" s="203" t="s">
        <v>273</v>
      </c>
      <c r="E31" s="202">
        <v>45943</v>
      </c>
      <c r="F31" s="203" t="s">
        <v>274</v>
      </c>
      <c r="G31" s="204">
        <v>732</v>
      </c>
      <c r="H31" s="204">
        <v>132</v>
      </c>
      <c r="I31" s="201" t="s">
        <v>121</v>
      </c>
      <c r="J31" s="204">
        <f t="shared" si="0"/>
        <v>600</v>
      </c>
      <c r="K31" s="201" t="s">
        <v>275</v>
      </c>
      <c r="L31" s="201" t="s">
        <v>123</v>
      </c>
      <c r="M31" s="201" t="s">
        <v>276</v>
      </c>
      <c r="N31" s="202">
        <v>45946</v>
      </c>
      <c r="O31" s="203" t="s">
        <v>277</v>
      </c>
      <c r="P31" s="201" t="s">
        <v>278</v>
      </c>
      <c r="Q31" s="201" t="s">
        <v>278</v>
      </c>
      <c r="R31" s="201" t="s">
        <v>127</v>
      </c>
      <c r="S31" s="203" t="s">
        <v>128</v>
      </c>
      <c r="T31" s="201" t="s">
        <v>129</v>
      </c>
      <c r="U31" s="201">
        <v>10202</v>
      </c>
      <c r="V31" s="201">
        <v>10202</v>
      </c>
      <c r="W31" s="201">
        <v>11</v>
      </c>
      <c r="X31" s="201">
        <v>2025</v>
      </c>
      <c r="Y31" s="201">
        <v>207</v>
      </c>
      <c r="Z31" s="201">
        <v>0</v>
      </c>
      <c r="AA31" s="202">
        <v>45973</v>
      </c>
      <c r="AB31" s="201" t="s">
        <v>279</v>
      </c>
      <c r="AC31" s="202">
        <v>45975</v>
      </c>
      <c r="AD31" s="205">
        <v>45976</v>
      </c>
      <c r="AE31" s="205">
        <v>45979</v>
      </c>
      <c r="AF31" s="209">
        <f t="shared" si="1"/>
        <v>3</v>
      </c>
      <c r="AG31" s="207">
        <f t="shared" si="2"/>
        <v>600</v>
      </c>
      <c r="AH31" s="208">
        <f t="shared" si="3"/>
        <v>1800</v>
      </c>
      <c r="AI31" s="209" t="s">
        <v>131</v>
      </c>
    </row>
    <row r="32" spans="1:35" x14ac:dyDescent="0.2">
      <c r="A32" s="201">
        <v>2025</v>
      </c>
      <c r="B32" s="201">
        <v>219</v>
      </c>
      <c r="C32" s="202">
        <v>45950</v>
      </c>
      <c r="D32" s="203" t="s">
        <v>280</v>
      </c>
      <c r="E32" s="202">
        <v>45946</v>
      </c>
      <c r="F32" s="203" t="s">
        <v>281</v>
      </c>
      <c r="G32" s="204">
        <v>593.57000000000005</v>
      </c>
      <c r="H32" s="204">
        <v>107.04</v>
      </c>
      <c r="I32" s="201" t="s">
        <v>121</v>
      </c>
      <c r="J32" s="204">
        <f t="shared" si="0"/>
        <v>486.53000000000003</v>
      </c>
      <c r="K32" s="201" t="s">
        <v>143</v>
      </c>
      <c r="L32" s="201" t="s">
        <v>123</v>
      </c>
      <c r="M32" s="201" t="s">
        <v>282</v>
      </c>
      <c r="N32" s="202">
        <v>45947</v>
      </c>
      <c r="O32" s="203" t="s">
        <v>145</v>
      </c>
      <c r="P32" s="201" t="s">
        <v>146</v>
      </c>
      <c r="Q32" s="201" t="s">
        <v>122</v>
      </c>
      <c r="R32" s="201" t="s">
        <v>127</v>
      </c>
      <c r="S32" s="203" t="s">
        <v>128</v>
      </c>
      <c r="T32" s="201" t="s">
        <v>129</v>
      </c>
      <c r="U32" s="201">
        <v>10202</v>
      </c>
      <c r="V32" s="201">
        <v>10202</v>
      </c>
      <c r="W32" s="201">
        <v>20</v>
      </c>
      <c r="X32" s="201">
        <v>2025</v>
      </c>
      <c r="Y32" s="201">
        <v>279</v>
      </c>
      <c r="Z32" s="201">
        <v>0</v>
      </c>
      <c r="AA32" s="202">
        <v>45980</v>
      </c>
      <c r="AB32" s="201" t="s">
        <v>283</v>
      </c>
      <c r="AC32" s="202">
        <v>45980</v>
      </c>
      <c r="AD32" s="205">
        <v>45977</v>
      </c>
      <c r="AE32" s="205">
        <v>45985</v>
      </c>
      <c r="AF32" s="209">
        <f t="shared" si="1"/>
        <v>8</v>
      </c>
      <c r="AG32" s="207">
        <f t="shared" si="2"/>
        <v>486.53000000000003</v>
      </c>
      <c r="AH32" s="208">
        <f t="shared" si="3"/>
        <v>3892.2400000000002</v>
      </c>
      <c r="AI32" s="209" t="s">
        <v>131</v>
      </c>
    </row>
    <row r="33" spans="1:35" x14ac:dyDescent="0.2">
      <c r="A33" s="201">
        <v>2025</v>
      </c>
      <c r="B33" s="201">
        <v>220</v>
      </c>
      <c r="C33" s="202">
        <v>45950</v>
      </c>
      <c r="D33" s="203" t="s">
        <v>284</v>
      </c>
      <c r="E33" s="202">
        <v>45946</v>
      </c>
      <c r="F33" s="203" t="s">
        <v>285</v>
      </c>
      <c r="G33" s="204">
        <v>445.57</v>
      </c>
      <c r="H33" s="204">
        <v>80.349999999999994</v>
      </c>
      <c r="I33" s="201" t="s">
        <v>121</v>
      </c>
      <c r="J33" s="204">
        <f t="shared" si="0"/>
        <v>365.22</v>
      </c>
      <c r="K33" s="201" t="s">
        <v>143</v>
      </c>
      <c r="L33" s="201" t="s">
        <v>123</v>
      </c>
      <c r="M33" s="201" t="s">
        <v>286</v>
      </c>
      <c r="N33" s="202">
        <v>45947</v>
      </c>
      <c r="O33" s="203" t="s">
        <v>145</v>
      </c>
      <c r="P33" s="201" t="s">
        <v>146</v>
      </c>
      <c r="Q33" s="201" t="s">
        <v>122</v>
      </c>
      <c r="R33" s="201" t="s">
        <v>127</v>
      </c>
      <c r="S33" s="203" t="s">
        <v>128</v>
      </c>
      <c r="T33" s="201" t="s">
        <v>129</v>
      </c>
      <c r="U33" s="201">
        <v>10202</v>
      </c>
      <c r="V33" s="201">
        <v>10202</v>
      </c>
      <c r="W33" s="201">
        <v>20</v>
      </c>
      <c r="X33" s="201">
        <v>2025</v>
      </c>
      <c r="Y33" s="201">
        <v>279</v>
      </c>
      <c r="Z33" s="201">
        <v>0</v>
      </c>
      <c r="AA33" s="202">
        <v>45980</v>
      </c>
      <c r="AB33" s="201" t="s">
        <v>283</v>
      </c>
      <c r="AC33" s="202">
        <v>45980</v>
      </c>
      <c r="AD33" s="205">
        <v>45977</v>
      </c>
      <c r="AE33" s="205">
        <v>45985</v>
      </c>
      <c r="AF33" s="209">
        <f t="shared" si="1"/>
        <v>8</v>
      </c>
      <c r="AG33" s="207">
        <f t="shared" si="2"/>
        <v>365.22</v>
      </c>
      <c r="AH33" s="208">
        <f t="shared" si="3"/>
        <v>2921.76</v>
      </c>
      <c r="AI33" s="209" t="s">
        <v>131</v>
      </c>
    </row>
    <row r="34" spans="1:35" x14ac:dyDescent="0.2">
      <c r="A34" s="201">
        <v>2025</v>
      </c>
      <c r="B34" s="201">
        <v>221</v>
      </c>
      <c r="C34" s="202">
        <v>45950</v>
      </c>
      <c r="D34" s="203" t="s">
        <v>287</v>
      </c>
      <c r="E34" s="202">
        <v>45945</v>
      </c>
      <c r="F34" s="203" t="s">
        <v>288</v>
      </c>
      <c r="G34" s="204">
        <v>2100</v>
      </c>
      <c r="H34" s="204">
        <v>378.69</v>
      </c>
      <c r="I34" s="201" t="s">
        <v>121</v>
      </c>
      <c r="J34" s="204">
        <f t="shared" si="0"/>
        <v>1721.31</v>
      </c>
      <c r="K34" s="201" t="s">
        <v>122</v>
      </c>
      <c r="L34" s="201" t="s">
        <v>123</v>
      </c>
      <c r="M34" s="201" t="s">
        <v>289</v>
      </c>
      <c r="N34" s="202">
        <v>45945</v>
      </c>
      <c r="O34" s="203" t="s">
        <v>290</v>
      </c>
      <c r="P34" s="201" t="s">
        <v>291</v>
      </c>
      <c r="Q34" s="201" t="s">
        <v>291</v>
      </c>
      <c r="R34" s="201" t="s">
        <v>127</v>
      </c>
      <c r="S34" s="203" t="s">
        <v>128</v>
      </c>
      <c r="T34" s="201" t="s">
        <v>129</v>
      </c>
      <c r="U34" s="201">
        <v>10202</v>
      </c>
      <c r="V34" s="201">
        <v>10202</v>
      </c>
      <c r="W34" s="201">
        <v>27</v>
      </c>
      <c r="X34" s="201">
        <v>2025</v>
      </c>
      <c r="Y34" s="201">
        <v>157</v>
      </c>
      <c r="Z34" s="201">
        <v>0</v>
      </c>
      <c r="AA34" s="202">
        <v>45973</v>
      </c>
      <c r="AB34" s="201" t="s">
        <v>292</v>
      </c>
      <c r="AC34" s="202">
        <v>45975</v>
      </c>
      <c r="AD34" s="205">
        <v>45975</v>
      </c>
      <c r="AE34" s="205">
        <v>45979</v>
      </c>
      <c r="AF34" s="209">
        <f t="shared" si="1"/>
        <v>4</v>
      </c>
      <c r="AG34" s="207">
        <f t="shared" si="2"/>
        <v>1721.31</v>
      </c>
      <c r="AH34" s="208">
        <f t="shared" si="3"/>
        <v>6885.24</v>
      </c>
      <c r="AI34" s="209" t="s">
        <v>131</v>
      </c>
    </row>
    <row r="35" spans="1:35" x14ac:dyDescent="0.2">
      <c r="A35" s="201">
        <v>2025</v>
      </c>
      <c r="B35" s="201">
        <v>222</v>
      </c>
      <c r="C35" s="202">
        <v>45950</v>
      </c>
      <c r="D35" s="203" t="s">
        <v>293</v>
      </c>
      <c r="E35" s="202">
        <v>45945</v>
      </c>
      <c r="F35" s="203" t="s">
        <v>294</v>
      </c>
      <c r="G35" s="204">
        <v>583</v>
      </c>
      <c r="H35" s="204">
        <v>53.89</v>
      </c>
      <c r="I35" s="201" t="s">
        <v>121</v>
      </c>
      <c r="J35" s="204">
        <f t="shared" si="0"/>
        <v>529.11</v>
      </c>
      <c r="K35" s="201" t="s">
        <v>122</v>
      </c>
      <c r="L35" s="201" t="s">
        <v>123</v>
      </c>
      <c r="M35" s="201" t="s">
        <v>295</v>
      </c>
      <c r="N35" s="202">
        <v>45945</v>
      </c>
      <c r="O35" s="203" t="s">
        <v>290</v>
      </c>
      <c r="P35" s="201" t="s">
        <v>291</v>
      </c>
      <c r="Q35" s="201" t="s">
        <v>291</v>
      </c>
      <c r="R35" s="201" t="s">
        <v>127</v>
      </c>
      <c r="S35" s="203" t="s">
        <v>128</v>
      </c>
      <c r="T35" s="201" t="s">
        <v>129</v>
      </c>
      <c r="U35" s="201">
        <v>10202</v>
      </c>
      <c r="V35" s="201">
        <v>10202</v>
      </c>
      <c r="W35" s="201">
        <v>27</v>
      </c>
      <c r="X35" s="201">
        <v>2025</v>
      </c>
      <c r="Y35" s="201">
        <v>196</v>
      </c>
      <c r="Z35" s="201">
        <v>0</v>
      </c>
      <c r="AA35" s="202">
        <v>45973</v>
      </c>
      <c r="AB35" s="201" t="s">
        <v>296</v>
      </c>
      <c r="AC35" s="202">
        <v>45975</v>
      </c>
      <c r="AD35" s="205">
        <v>45975</v>
      </c>
      <c r="AE35" s="205">
        <v>45979</v>
      </c>
      <c r="AF35" s="209">
        <f t="shared" si="1"/>
        <v>4</v>
      </c>
      <c r="AG35" s="207">
        <f t="shared" si="2"/>
        <v>529.11</v>
      </c>
      <c r="AH35" s="208">
        <f t="shared" si="3"/>
        <v>2116.44</v>
      </c>
      <c r="AI35" s="209" t="s">
        <v>131</v>
      </c>
    </row>
    <row r="36" spans="1:35" x14ac:dyDescent="0.2">
      <c r="A36" s="201">
        <v>2025</v>
      </c>
      <c r="B36" s="201">
        <v>223</v>
      </c>
      <c r="C36" s="202">
        <v>45950</v>
      </c>
      <c r="D36" s="203" t="s">
        <v>297</v>
      </c>
      <c r="E36" s="202">
        <v>45945</v>
      </c>
      <c r="F36" s="203" t="s">
        <v>294</v>
      </c>
      <c r="G36" s="204">
        <v>6342.57</v>
      </c>
      <c r="H36" s="204">
        <v>1143.74</v>
      </c>
      <c r="I36" s="201" t="s">
        <v>121</v>
      </c>
      <c r="J36" s="204">
        <f t="shared" si="0"/>
        <v>5198.83</v>
      </c>
      <c r="K36" s="201" t="s">
        <v>122</v>
      </c>
      <c r="L36" s="201" t="s">
        <v>123</v>
      </c>
      <c r="M36" s="201" t="s">
        <v>298</v>
      </c>
      <c r="N36" s="202">
        <v>45945</v>
      </c>
      <c r="O36" s="203" t="s">
        <v>290</v>
      </c>
      <c r="P36" s="201" t="s">
        <v>291</v>
      </c>
      <c r="Q36" s="201" t="s">
        <v>291</v>
      </c>
      <c r="R36" s="201" t="s">
        <v>127</v>
      </c>
      <c r="S36" s="203" t="s">
        <v>128</v>
      </c>
      <c r="T36" s="201" t="s">
        <v>129</v>
      </c>
      <c r="U36" s="201">
        <v>10202</v>
      </c>
      <c r="V36" s="201">
        <v>10202</v>
      </c>
      <c r="W36" s="201">
        <v>27</v>
      </c>
      <c r="X36" s="201">
        <v>2025</v>
      </c>
      <c r="Y36" s="201">
        <v>196</v>
      </c>
      <c r="Z36" s="201">
        <v>0</v>
      </c>
      <c r="AA36" s="202">
        <v>45973</v>
      </c>
      <c r="AB36" s="201" t="s">
        <v>299</v>
      </c>
      <c r="AC36" s="202">
        <v>45975</v>
      </c>
      <c r="AD36" s="205">
        <v>45975</v>
      </c>
      <c r="AE36" s="205">
        <v>45979</v>
      </c>
      <c r="AF36" s="209">
        <f t="shared" si="1"/>
        <v>4</v>
      </c>
      <c r="AG36" s="207">
        <f t="shared" si="2"/>
        <v>5198.83</v>
      </c>
      <c r="AH36" s="208">
        <f t="shared" si="3"/>
        <v>20795.32</v>
      </c>
      <c r="AI36" s="209" t="s">
        <v>131</v>
      </c>
    </row>
    <row r="37" spans="1:35" x14ac:dyDescent="0.2">
      <c r="A37" s="201">
        <v>2025</v>
      </c>
      <c r="B37" s="201">
        <v>224</v>
      </c>
      <c r="C37" s="202">
        <v>45950</v>
      </c>
      <c r="D37" s="203" t="s">
        <v>300</v>
      </c>
      <c r="E37" s="202">
        <v>45945</v>
      </c>
      <c r="F37" s="203" t="s">
        <v>301</v>
      </c>
      <c r="G37" s="204">
        <v>3459.92</v>
      </c>
      <c r="H37" s="204">
        <v>623.91999999999996</v>
      </c>
      <c r="I37" s="201" t="s">
        <v>121</v>
      </c>
      <c r="J37" s="204">
        <f t="shared" si="0"/>
        <v>2836</v>
      </c>
      <c r="K37" s="201" t="s">
        <v>122</v>
      </c>
      <c r="L37" s="201" t="s">
        <v>123</v>
      </c>
      <c r="M37" s="201" t="s">
        <v>302</v>
      </c>
      <c r="N37" s="202">
        <v>45945</v>
      </c>
      <c r="O37" s="203" t="s">
        <v>290</v>
      </c>
      <c r="P37" s="201" t="s">
        <v>291</v>
      </c>
      <c r="Q37" s="201" t="s">
        <v>291</v>
      </c>
      <c r="R37" s="201" t="s">
        <v>230</v>
      </c>
      <c r="S37" s="203" t="s">
        <v>231</v>
      </c>
      <c r="T37" s="201" t="s">
        <v>232</v>
      </c>
      <c r="U37" s="201">
        <v>10402</v>
      </c>
      <c r="V37" s="201">
        <v>10402</v>
      </c>
      <c r="W37" s="201">
        <v>26</v>
      </c>
      <c r="X37" s="201">
        <v>2025</v>
      </c>
      <c r="Y37" s="201">
        <v>156</v>
      </c>
      <c r="Z37" s="201">
        <v>0</v>
      </c>
      <c r="AA37" s="202">
        <v>45973</v>
      </c>
      <c r="AB37" s="201" t="s">
        <v>303</v>
      </c>
      <c r="AC37" s="202">
        <v>45975</v>
      </c>
      <c r="AD37" s="205">
        <v>45975</v>
      </c>
      <c r="AE37" s="205">
        <v>45979</v>
      </c>
      <c r="AF37" s="209">
        <f t="shared" si="1"/>
        <v>4</v>
      </c>
      <c r="AG37" s="207">
        <f t="shared" si="2"/>
        <v>2836</v>
      </c>
      <c r="AH37" s="208">
        <f t="shared" si="3"/>
        <v>11344</v>
      </c>
      <c r="AI37" s="209" t="s">
        <v>131</v>
      </c>
    </row>
    <row r="38" spans="1:35" x14ac:dyDescent="0.2">
      <c r="A38" s="201">
        <v>2025</v>
      </c>
      <c r="B38" s="201">
        <v>225</v>
      </c>
      <c r="C38" s="202">
        <v>45950</v>
      </c>
      <c r="D38" s="203" t="s">
        <v>304</v>
      </c>
      <c r="E38" s="202">
        <v>45945</v>
      </c>
      <c r="F38" s="203" t="s">
        <v>305</v>
      </c>
      <c r="G38" s="204">
        <v>941.02</v>
      </c>
      <c r="H38" s="204">
        <v>169.69</v>
      </c>
      <c r="I38" s="201" t="s">
        <v>121</v>
      </c>
      <c r="J38" s="204">
        <f t="shared" si="0"/>
        <v>771.32999999999993</v>
      </c>
      <c r="K38" s="201" t="s">
        <v>122</v>
      </c>
      <c r="L38" s="201" t="s">
        <v>123</v>
      </c>
      <c r="M38" s="201" t="s">
        <v>306</v>
      </c>
      <c r="N38" s="202">
        <v>45945</v>
      </c>
      <c r="O38" s="203" t="s">
        <v>290</v>
      </c>
      <c r="P38" s="201" t="s">
        <v>291</v>
      </c>
      <c r="Q38" s="201" t="s">
        <v>291</v>
      </c>
      <c r="R38" s="201" t="s">
        <v>230</v>
      </c>
      <c r="S38" s="203" t="s">
        <v>231</v>
      </c>
      <c r="T38" s="201" t="s">
        <v>232</v>
      </c>
      <c r="U38" s="201">
        <v>10402</v>
      </c>
      <c r="V38" s="201">
        <v>10402</v>
      </c>
      <c r="W38" s="201">
        <v>13</v>
      </c>
      <c r="X38" s="201">
        <v>2025</v>
      </c>
      <c r="Y38" s="201">
        <v>316</v>
      </c>
      <c r="Z38" s="201">
        <v>0</v>
      </c>
      <c r="AA38" s="202">
        <v>45973</v>
      </c>
      <c r="AB38" s="201" t="s">
        <v>307</v>
      </c>
      <c r="AC38" s="202">
        <v>45975</v>
      </c>
      <c r="AD38" s="205">
        <v>45975</v>
      </c>
      <c r="AE38" s="205">
        <v>45979</v>
      </c>
      <c r="AF38" s="209">
        <f t="shared" si="1"/>
        <v>4</v>
      </c>
      <c r="AG38" s="207">
        <f t="shared" si="2"/>
        <v>771.32999999999993</v>
      </c>
      <c r="AH38" s="208">
        <f t="shared" si="3"/>
        <v>3085.3199999999997</v>
      </c>
      <c r="AI38" s="209" t="s">
        <v>131</v>
      </c>
    </row>
    <row r="39" spans="1:35" x14ac:dyDescent="0.2">
      <c r="A39" s="201">
        <v>2025</v>
      </c>
      <c r="B39" s="201">
        <v>226</v>
      </c>
      <c r="C39" s="202">
        <v>45950</v>
      </c>
      <c r="D39" s="203" t="s">
        <v>308</v>
      </c>
      <c r="E39" s="202">
        <v>45945</v>
      </c>
      <c r="F39" s="203" t="s">
        <v>309</v>
      </c>
      <c r="G39" s="204">
        <v>3343.81</v>
      </c>
      <c r="H39" s="204">
        <v>602.98</v>
      </c>
      <c r="I39" s="201" t="s">
        <v>121</v>
      </c>
      <c r="J39" s="204">
        <f t="shared" ref="J39:J70" si="4">IF(I39="SI",G39-H39,G39)</f>
        <v>2740.83</v>
      </c>
      <c r="K39" s="201" t="s">
        <v>122</v>
      </c>
      <c r="L39" s="201" t="s">
        <v>123</v>
      </c>
      <c r="M39" s="201" t="s">
        <v>310</v>
      </c>
      <c r="N39" s="202">
        <v>45945</v>
      </c>
      <c r="O39" s="203" t="s">
        <v>290</v>
      </c>
      <c r="P39" s="201" t="s">
        <v>291</v>
      </c>
      <c r="Q39" s="201" t="s">
        <v>291</v>
      </c>
      <c r="R39" s="201" t="s">
        <v>230</v>
      </c>
      <c r="S39" s="203" t="s">
        <v>231</v>
      </c>
      <c r="T39" s="201" t="s">
        <v>262</v>
      </c>
      <c r="U39" s="201">
        <v>20401</v>
      </c>
      <c r="V39" s="201">
        <v>20401</v>
      </c>
      <c r="W39" s="201">
        <v>50</v>
      </c>
      <c r="X39" s="201">
        <v>2025</v>
      </c>
      <c r="Y39" s="201">
        <v>151</v>
      </c>
      <c r="Z39" s="201">
        <v>0</v>
      </c>
      <c r="AA39" s="202">
        <v>45980</v>
      </c>
      <c r="AB39" s="201" t="s">
        <v>311</v>
      </c>
      <c r="AC39" s="202">
        <v>45980</v>
      </c>
      <c r="AD39" s="205">
        <v>45975</v>
      </c>
      <c r="AE39" s="205">
        <v>45985</v>
      </c>
      <c r="AF39" s="209">
        <f t="shared" ref="AF39:AF70" si="5">AE39-AD39</f>
        <v>10</v>
      </c>
      <c r="AG39" s="207">
        <f t="shared" ref="AG39:AG70" si="6">IF(AI39="SI",0,J39)</f>
        <v>2740.83</v>
      </c>
      <c r="AH39" s="208">
        <f t="shared" ref="AH39:AH70" si="7">AG39*AF39</f>
        <v>27408.3</v>
      </c>
      <c r="AI39" s="209" t="s">
        <v>131</v>
      </c>
    </row>
    <row r="40" spans="1:35" x14ac:dyDescent="0.2">
      <c r="A40" s="201">
        <v>2025</v>
      </c>
      <c r="B40" s="201">
        <v>227</v>
      </c>
      <c r="C40" s="202">
        <v>45950</v>
      </c>
      <c r="D40" s="203" t="s">
        <v>312</v>
      </c>
      <c r="E40" s="202">
        <v>45945</v>
      </c>
      <c r="F40" s="203" t="s">
        <v>313</v>
      </c>
      <c r="G40" s="204">
        <v>22721.69</v>
      </c>
      <c r="H40" s="204">
        <v>4097.3500000000004</v>
      </c>
      <c r="I40" s="201" t="s">
        <v>121</v>
      </c>
      <c r="J40" s="204">
        <f t="shared" si="4"/>
        <v>18624.339999999997</v>
      </c>
      <c r="K40" s="201" t="s">
        <v>122</v>
      </c>
      <c r="L40" s="201" t="s">
        <v>123</v>
      </c>
      <c r="M40" s="201" t="s">
        <v>314</v>
      </c>
      <c r="N40" s="202">
        <v>45945</v>
      </c>
      <c r="O40" s="203" t="s">
        <v>290</v>
      </c>
      <c r="P40" s="201" t="s">
        <v>291</v>
      </c>
      <c r="Q40" s="201" t="s">
        <v>291</v>
      </c>
      <c r="R40" s="201" t="s">
        <v>230</v>
      </c>
      <c r="S40" s="203" t="s">
        <v>231</v>
      </c>
      <c r="T40" s="201" t="s">
        <v>262</v>
      </c>
      <c r="U40" s="201">
        <v>20401</v>
      </c>
      <c r="V40" s="201">
        <v>20401</v>
      </c>
      <c r="W40" s="201">
        <v>8</v>
      </c>
      <c r="X40" s="201">
        <v>2025</v>
      </c>
      <c r="Y40" s="201">
        <v>153</v>
      </c>
      <c r="Z40" s="201">
        <v>0</v>
      </c>
      <c r="AA40" s="202">
        <v>45980</v>
      </c>
      <c r="AB40" s="201" t="s">
        <v>315</v>
      </c>
      <c r="AC40" s="202">
        <v>45980</v>
      </c>
      <c r="AD40" s="205">
        <v>45975</v>
      </c>
      <c r="AE40" s="205">
        <v>45985</v>
      </c>
      <c r="AF40" s="209">
        <f t="shared" si="5"/>
        <v>10</v>
      </c>
      <c r="AG40" s="207">
        <f t="shared" si="6"/>
        <v>18624.339999999997</v>
      </c>
      <c r="AH40" s="208">
        <f t="shared" si="7"/>
        <v>186243.39999999997</v>
      </c>
      <c r="AI40" s="209" t="s">
        <v>131</v>
      </c>
    </row>
    <row r="41" spans="1:35" x14ac:dyDescent="0.2">
      <c r="A41" s="201">
        <v>2025</v>
      </c>
      <c r="B41" s="201">
        <v>228</v>
      </c>
      <c r="C41" s="202">
        <v>45950</v>
      </c>
      <c r="D41" s="203" t="s">
        <v>316</v>
      </c>
      <c r="E41" s="202">
        <v>45945</v>
      </c>
      <c r="F41" s="203" t="s">
        <v>317</v>
      </c>
      <c r="G41" s="204">
        <v>12332.38</v>
      </c>
      <c r="H41" s="204">
        <v>1121.1300000000001</v>
      </c>
      <c r="I41" s="201" t="s">
        <v>121</v>
      </c>
      <c r="J41" s="204">
        <f t="shared" si="4"/>
        <v>11211.25</v>
      </c>
      <c r="K41" s="201" t="s">
        <v>122</v>
      </c>
      <c r="L41" s="201" t="s">
        <v>123</v>
      </c>
      <c r="M41" s="201" t="s">
        <v>318</v>
      </c>
      <c r="N41" s="202">
        <v>45945</v>
      </c>
      <c r="O41" s="203" t="s">
        <v>290</v>
      </c>
      <c r="P41" s="201" t="s">
        <v>291</v>
      </c>
      <c r="Q41" s="201" t="s">
        <v>291</v>
      </c>
      <c r="R41" s="201" t="s">
        <v>230</v>
      </c>
      <c r="S41" s="203" t="s">
        <v>231</v>
      </c>
      <c r="T41" s="201" t="s">
        <v>232</v>
      </c>
      <c r="U41" s="201">
        <v>10402</v>
      </c>
      <c r="V41" s="201">
        <v>10402</v>
      </c>
      <c r="W41" s="201">
        <v>21</v>
      </c>
      <c r="X41" s="201">
        <v>2025</v>
      </c>
      <c r="Y41" s="201">
        <v>311</v>
      </c>
      <c r="Z41" s="201">
        <v>0</v>
      </c>
      <c r="AA41" s="202">
        <v>45973</v>
      </c>
      <c r="AB41" s="201" t="s">
        <v>319</v>
      </c>
      <c r="AC41" s="202">
        <v>45975</v>
      </c>
      <c r="AD41" s="205">
        <v>45975</v>
      </c>
      <c r="AE41" s="205">
        <v>45979</v>
      </c>
      <c r="AF41" s="209">
        <f t="shared" si="5"/>
        <v>4</v>
      </c>
      <c r="AG41" s="207">
        <f t="shared" si="6"/>
        <v>11211.25</v>
      </c>
      <c r="AH41" s="208">
        <f t="shared" si="7"/>
        <v>44845</v>
      </c>
      <c r="AI41" s="209" t="s">
        <v>131</v>
      </c>
    </row>
    <row r="42" spans="1:35" x14ac:dyDescent="0.2">
      <c r="A42" s="201">
        <v>2025</v>
      </c>
      <c r="B42" s="201">
        <v>229</v>
      </c>
      <c r="C42" s="202">
        <v>45950</v>
      </c>
      <c r="D42" s="203" t="s">
        <v>320</v>
      </c>
      <c r="E42" s="202">
        <v>45945</v>
      </c>
      <c r="F42" s="203" t="s">
        <v>321</v>
      </c>
      <c r="G42" s="204">
        <v>4669</v>
      </c>
      <c r="H42" s="204">
        <v>841.95</v>
      </c>
      <c r="I42" s="201" t="s">
        <v>121</v>
      </c>
      <c r="J42" s="204">
        <f t="shared" si="4"/>
        <v>3827.05</v>
      </c>
      <c r="K42" s="201" t="s">
        <v>122</v>
      </c>
      <c r="L42" s="201" t="s">
        <v>123</v>
      </c>
      <c r="M42" s="201" t="s">
        <v>322</v>
      </c>
      <c r="N42" s="202">
        <v>45945</v>
      </c>
      <c r="O42" s="203" t="s">
        <v>290</v>
      </c>
      <c r="P42" s="201" t="s">
        <v>291</v>
      </c>
      <c r="Q42" s="201" t="s">
        <v>291</v>
      </c>
      <c r="R42" s="201" t="s">
        <v>127</v>
      </c>
      <c r="S42" s="203" t="s">
        <v>128</v>
      </c>
      <c r="T42" s="201" t="s">
        <v>129</v>
      </c>
      <c r="U42" s="201">
        <v>10202</v>
      </c>
      <c r="V42" s="201">
        <v>10202</v>
      </c>
      <c r="W42" s="201">
        <v>27</v>
      </c>
      <c r="X42" s="201">
        <v>2025</v>
      </c>
      <c r="Y42" s="201">
        <v>195</v>
      </c>
      <c r="Z42" s="201">
        <v>0</v>
      </c>
      <c r="AA42" s="202">
        <v>45973</v>
      </c>
      <c r="AB42" s="201" t="s">
        <v>323</v>
      </c>
      <c r="AC42" s="202">
        <v>45975</v>
      </c>
      <c r="AD42" s="205">
        <v>45975</v>
      </c>
      <c r="AE42" s="205">
        <v>45979</v>
      </c>
      <c r="AF42" s="209">
        <f t="shared" si="5"/>
        <v>4</v>
      </c>
      <c r="AG42" s="207">
        <f t="shared" si="6"/>
        <v>3827.05</v>
      </c>
      <c r="AH42" s="208">
        <f t="shared" si="7"/>
        <v>15308.2</v>
      </c>
      <c r="AI42" s="209" t="s">
        <v>131</v>
      </c>
    </row>
    <row r="43" spans="1:35" x14ac:dyDescent="0.2">
      <c r="A43" s="201">
        <v>2025</v>
      </c>
      <c r="B43" s="201">
        <v>230</v>
      </c>
      <c r="C43" s="202">
        <v>45950</v>
      </c>
      <c r="D43" s="203" t="s">
        <v>324</v>
      </c>
      <c r="E43" s="202">
        <v>45945</v>
      </c>
      <c r="F43" s="203" t="s">
        <v>325</v>
      </c>
      <c r="G43" s="204">
        <v>22305.85</v>
      </c>
      <c r="H43" s="204">
        <v>4022.37</v>
      </c>
      <c r="I43" s="201" t="s">
        <v>121</v>
      </c>
      <c r="J43" s="204">
        <f t="shared" si="4"/>
        <v>18283.48</v>
      </c>
      <c r="K43" s="201" t="s">
        <v>122</v>
      </c>
      <c r="L43" s="201" t="s">
        <v>123</v>
      </c>
      <c r="M43" s="201" t="s">
        <v>326</v>
      </c>
      <c r="N43" s="202">
        <v>45945</v>
      </c>
      <c r="O43" s="203" t="s">
        <v>290</v>
      </c>
      <c r="P43" s="201" t="s">
        <v>291</v>
      </c>
      <c r="Q43" s="201" t="s">
        <v>291</v>
      </c>
      <c r="R43" s="201" t="s">
        <v>127</v>
      </c>
      <c r="S43" s="203" t="s">
        <v>128</v>
      </c>
      <c r="T43" s="201" t="s">
        <v>129</v>
      </c>
      <c r="U43" s="201">
        <v>10202</v>
      </c>
      <c r="V43" s="201">
        <v>10202</v>
      </c>
      <c r="W43" s="201">
        <v>25</v>
      </c>
      <c r="X43" s="201">
        <v>2025</v>
      </c>
      <c r="Y43" s="201">
        <v>309</v>
      </c>
      <c r="Z43" s="201">
        <v>0</v>
      </c>
      <c r="AA43" s="202">
        <v>45973</v>
      </c>
      <c r="AB43" s="201" t="s">
        <v>327</v>
      </c>
      <c r="AC43" s="202">
        <v>45975</v>
      </c>
      <c r="AD43" s="205">
        <v>45975</v>
      </c>
      <c r="AE43" s="205">
        <v>45979</v>
      </c>
      <c r="AF43" s="209">
        <f t="shared" si="5"/>
        <v>4</v>
      </c>
      <c r="AG43" s="207">
        <f t="shared" si="6"/>
        <v>18283.48</v>
      </c>
      <c r="AH43" s="208">
        <f t="shared" si="7"/>
        <v>73133.919999999998</v>
      </c>
      <c r="AI43" s="209" t="s">
        <v>131</v>
      </c>
    </row>
    <row r="44" spans="1:35" x14ac:dyDescent="0.2">
      <c r="A44" s="201">
        <v>2025</v>
      </c>
      <c r="B44" s="201">
        <v>231</v>
      </c>
      <c r="C44" s="202">
        <v>45952</v>
      </c>
      <c r="D44" s="203" t="s">
        <v>328</v>
      </c>
      <c r="E44" s="202">
        <v>45939</v>
      </c>
      <c r="F44" s="203" t="s">
        <v>329</v>
      </c>
      <c r="G44" s="204">
        <v>60</v>
      </c>
      <c r="H44" s="204">
        <v>0</v>
      </c>
      <c r="I44" s="201" t="s">
        <v>121</v>
      </c>
      <c r="J44" s="204">
        <f t="shared" si="4"/>
        <v>60</v>
      </c>
      <c r="K44" s="201" t="s">
        <v>122</v>
      </c>
      <c r="L44" s="201" t="s">
        <v>123</v>
      </c>
      <c r="M44" s="201" t="s">
        <v>330</v>
      </c>
      <c r="N44" s="202">
        <v>45945</v>
      </c>
      <c r="O44" s="203" t="s">
        <v>331</v>
      </c>
      <c r="P44" s="201" t="s">
        <v>332</v>
      </c>
      <c r="Q44" s="201" t="s">
        <v>333</v>
      </c>
      <c r="R44" s="201" t="s">
        <v>127</v>
      </c>
      <c r="S44" s="203" t="s">
        <v>128</v>
      </c>
      <c r="T44" s="201" t="s">
        <v>129</v>
      </c>
      <c r="U44" s="201">
        <v>10202</v>
      </c>
      <c r="V44" s="201">
        <v>10202</v>
      </c>
      <c r="W44" s="201">
        <v>2</v>
      </c>
      <c r="X44" s="201">
        <v>2025</v>
      </c>
      <c r="Y44" s="201">
        <v>176</v>
      </c>
      <c r="Z44" s="201">
        <v>0</v>
      </c>
      <c r="AA44" s="202">
        <v>45973</v>
      </c>
      <c r="AB44" s="201" t="s">
        <v>334</v>
      </c>
      <c r="AC44" s="202">
        <v>45975</v>
      </c>
      <c r="AD44" s="205">
        <v>45975</v>
      </c>
      <c r="AE44" s="205">
        <v>45952</v>
      </c>
      <c r="AF44" s="209">
        <f t="shared" si="5"/>
        <v>-23</v>
      </c>
      <c r="AG44" s="207">
        <f t="shared" si="6"/>
        <v>60</v>
      </c>
      <c r="AH44" s="208">
        <f t="shared" si="7"/>
        <v>-1380</v>
      </c>
      <c r="AI44" s="209" t="s">
        <v>131</v>
      </c>
    </row>
    <row r="45" spans="1:35" x14ac:dyDescent="0.2">
      <c r="A45" s="201">
        <v>2025</v>
      </c>
      <c r="B45" s="201">
        <v>231</v>
      </c>
      <c r="C45" s="202">
        <v>45952</v>
      </c>
      <c r="D45" s="203" t="s">
        <v>328</v>
      </c>
      <c r="E45" s="202">
        <v>45939</v>
      </c>
      <c r="F45" s="203" t="s">
        <v>329</v>
      </c>
      <c r="G45" s="204">
        <v>13.2</v>
      </c>
      <c r="H45" s="204">
        <v>13.2</v>
      </c>
      <c r="I45" s="201" t="s">
        <v>121</v>
      </c>
      <c r="J45" s="204">
        <f t="shared" si="4"/>
        <v>0</v>
      </c>
      <c r="K45" s="201" t="s">
        <v>122</v>
      </c>
      <c r="L45" s="201" t="s">
        <v>123</v>
      </c>
      <c r="M45" s="201" t="s">
        <v>330</v>
      </c>
      <c r="N45" s="202">
        <v>45945</v>
      </c>
      <c r="O45" s="203" t="s">
        <v>331</v>
      </c>
      <c r="P45" s="201" t="s">
        <v>332</v>
      </c>
      <c r="Q45" s="201" t="s">
        <v>333</v>
      </c>
      <c r="R45" s="201" t="s">
        <v>127</v>
      </c>
      <c r="S45" s="203" t="s">
        <v>128</v>
      </c>
      <c r="T45" s="201" t="s">
        <v>129</v>
      </c>
      <c r="U45" s="201">
        <v>10202</v>
      </c>
      <c r="V45" s="201">
        <v>10202</v>
      </c>
      <c r="W45" s="201">
        <v>2</v>
      </c>
      <c r="X45" s="201">
        <v>2025</v>
      </c>
      <c r="Y45" s="201">
        <v>176</v>
      </c>
      <c r="Z45" s="201">
        <v>0</v>
      </c>
      <c r="AA45" s="202">
        <v>45973</v>
      </c>
      <c r="AB45" s="201" t="s">
        <v>335</v>
      </c>
      <c r="AC45" s="202">
        <v>45975</v>
      </c>
      <c r="AD45" s="205">
        <v>45975</v>
      </c>
      <c r="AE45" s="205">
        <v>45979</v>
      </c>
      <c r="AF45" s="209">
        <f t="shared" si="5"/>
        <v>4</v>
      </c>
      <c r="AG45" s="207">
        <f t="shared" si="6"/>
        <v>0</v>
      </c>
      <c r="AH45" s="208">
        <f t="shared" si="7"/>
        <v>0</v>
      </c>
      <c r="AI45" s="209" t="s">
        <v>131</v>
      </c>
    </row>
    <row r="46" spans="1:35" x14ac:dyDescent="0.2">
      <c r="A46" s="201">
        <v>2025</v>
      </c>
      <c r="B46" s="201">
        <v>232</v>
      </c>
      <c r="C46" s="202">
        <v>45952</v>
      </c>
      <c r="D46" s="203" t="s">
        <v>336</v>
      </c>
      <c r="E46" s="202">
        <v>45945</v>
      </c>
      <c r="F46" s="203" t="s">
        <v>337</v>
      </c>
      <c r="G46" s="204">
        <v>35.229999999999997</v>
      </c>
      <c r="H46" s="204">
        <v>6.35</v>
      </c>
      <c r="I46" s="201" t="s">
        <v>121</v>
      </c>
      <c r="J46" s="204">
        <f t="shared" si="4"/>
        <v>28.879999999999995</v>
      </c>
      <c r="K46" s="201" t="s">
        <v>338</v>
      </c>
      <c r="L46" s="201" t="s">
        <v>123</v>
      </c>
      <c r="M46" s="201" t="s">
        <v>339</v>
      </c>
      <c r="N46" s="202">
        <v>45946</v>
      </c>
      <c r="O46" s="203" t="s">
        <v>340</v>
      </c>
      <c r="P46" s="201" t="s">
        <v>341</v>
      </c>
      <c r="Q46" s="201" t="s">
        <v>342</v>
      </c>
      <c r="R46" s="201" t="s">
        <v>230</v>
      </c>
      <c r="S46" s="203" t="s">
        <v>231</v>
      </c>
      <c r="T46" s="201" t="s">
        <v>232</v>
      </c>
      <c r="U46" s="201">
        <v>10402</v>
      </c>
      <c r="V46" s="201">
        <v>10402</v>
      </c>
      <c r="W46" s="201">
        <v>35</v>
      </c>
      <c r="X46" s="201">
        <v>2024</v>
      </c>
      <c r="Y46" s="201">
        <v>249</v>
      </c>
      <c r="Z46" s="201">
        <v>0</v>
      </c>
      <c r="AA46" s="202">
        <v>45980</v>
      </c>
      <c r="AB46" s="201" t="s">
        <v>343</v>
      </c>
      <c r="AC46" s="202">
        <v>45980</v>
      </c>
      <c r="AD46" s="205">
        <v>45976</v>
      </c>
      <c r="AE46" s="205">
        <v>45985</v>
      </c>
      <c r="AF46" s="209">
        <f t="shared" si="5"/>
        <v>9</v>
      </c>
      <c r="AG46" s="207">
        <f t="shared" si="6"/>
        <v>28.879999999999995</v>
      </c>
      <c r="AH46" s="208">
        <f t="shared" si="7"/>
        <v>259.91999999999996</v>
      </c>
      <c r="AI46" s="209" t="s">
        <v>131</v>
      </c>
    </row>
    <row r="47" spans="1:35" x14ac:dyDescent="0.2">
      <c r="A47" s="201">
        <v>2025</v>
      </c>
      <c r="B47" s="201">
        <v>233</v>
      </c>
      <c r="C47" s="202">
        <v>45952</v>
      </c>
      <c r="D47" s="203" t="s">
        <v>344</v>
      </c>
      <c r="E47" s="202">
        <v>45945</v>
      </c>
      <c r="F47" s="203" t="s">
        <v>345</v>
      </c>
      <c r="G47" s="204">
        <v>2249.38</v>
      </c>
      <c r="H47" s="204">
        <v>405.63</v>
      </c>
      <c r="I47" s="201" t="s">
        <v>121</v>
      </c>
      <c r="J47" s="204">
        <f t="shared" si="4"/>
        <v>1843.75</v>
      </c>
      <c r="K47" s="201" t="s">
        <v>122</v>
      </c>
      <c r="L47" s="201" t="s">
        <v>123</v>
      </c>
      <c r="M47" s="201" t="s">
        <v>346</v>
      </c>
      <c r="N47" s="202">
        <v>45945</v>
      </c>
      <c r="O47" s="203" t="s">
        <v>290</v>
      </c>
      <c r="P47" s="201" t="s">
        <v>291</v>
      </c>
      <c r="Q47" s="201" t="s">
        <v>291</v>
      </c>
      <c r="R47" s="201" t="s">
        <v>230</v>
      </c>
      <c r="S47" s="203" t="s">
        <v>231</v>
      </c>
      <c r="T47" s="201" t="s">
        <v>232</v>
      </c>
      <c r="U47" s="201">
        <v>10402</v>
      </c>
      <c r="V47" s="201">
        <v>10402</v>
      </c>
      <c r="W47" s="201">
        <v>4</v>
      </c>
      <c r="X47" s="201">
        <v>2025</v>
      </c>
      <c r="Y47" s="201">
        <v>82</v>
      </c>
      <c r="Z47" s="201">
        <v>0</v>
      </c>
      <c r="AA47" s="202">
        <v>45973</v>
      </c>
      <c r="AB47" s="201" t="s">
        <v>347</v>
      </c>
      <c r="AC47" s="202">
        <v>45975</v>
      </c>
      <c r="AD47" s="205">
        <v>45975</v>
      </c>
      <c r="AE47" s="205">
        <v>45979</v>
      </c>
      <c r="AF47" s="209">
        <f t="shared" si="5"/>
        <v>4</v>
      </c>
      <c r="AG47" s="207">
        <f t="shared" si="6"/>
        <v>1843.75</v>
      </c>
      <c r="AH47" s="208">
        <f t="shared" si="7"/>
        <v>7375</v>
      </c>
      <c r="AI47" s="209" t="s">
        <v>131</v>
      </c>
    </row>
    <row r="48" spans="1:35" x14ac:dyDescent="0.2">
      <c r="A48" s="201">
        <v>2025</v>
      </c>
      <c r="B48" s="201">
        <v>234</v>
      </c>
      <c r="C48" s="202">
        <v>45961</v>
      </c>
      <c r="D48" s="203" t="s">
        <v>348</v>
      </c>
      <c r="E48" s="202">
        <v>45953</v>
      </c>
      <c r="F48" s="203" t="s">
        <v>349</v>
      </c>
      <c r="G48" s="204">
        <v>6550.62</v>
      </c>
      <c r="H48" s="204">
        <v>0</v>
      </c>
      <c r="I48" s="201" t="s">
        <v>131</v>
      </c>
      <c r="J48" s="204">
        <f t="shared" si="4"/>
        <v>6550.62</v>
      </c>
      <c r="K48" s="201" t="s">
        <v>350</v>
      </c>
      <c r="L48" s="201" t="s">
        <v>123</v>
      </c>
      <c r="M48" s="201" t="s">
        <v>351</v>
      </c>
      <c r="N48" s="202">
        <v>45953</v>
      </c>
      <c r="O48" s="203" t="s">
        <v>352</v>
      </c>
      <c r="P48" s="201" t="s">
        <v>353</v>
      </c>
      <c r="Q48" s="201" t="s">
        <v>354</v>
      </c>
      <c r="R48" s="201" t="s">
        <v>355</v>
      </c>
      <c r="S48" s="203" t="s">
        <v>355</v>
      </c>
      <c r="T48" s="201" t="s">
        <v>262</v>
      </c>
      <c r="U48" s="201">
        <v>20401</v>
      </c>
      <c r="V48" s="201">
        <v>20401</v>
      </c>
      <c r="W48" s="201">
        <v>63</v>
      </c>
      <c r="X48" s="201">
        <v>2024</v>
      </c>
      <c r="Y48" s="201">
        <v>58</v>
      </c>
      <c r="Z48" s="201">
        <v>0</v>
      </c>
      <c r="AA48" s="202">
        <v>45980</v>
      </c>
      <c r="AB48" s="201" t="s">
        <v>356</v>
      </c>
      <c r="AC48" s="202">
        <v>45980</v>
      </c>
      <c r="AD48" s="205">
        <v>45983</v>
      </c>
      <c r="AE48" s="205">
        <v>45987</v>
      </c>
      <c r="AF48" s="209">
        <f t="shared" si="5"/>
        <v>4</v>
      </c>
      <c r="AG48" s="207">
        <f t="shared" si="6"/>
        <v>6550.62</v>
      </c>
      <c r="AH48" s="208">
        <f t="shared" si="7"/>
        <v>26202.48</v>
      </c>
      <c r="AI48" s="209" t="s">
        <v>131</v>
      </c>
    </row>
    <row r="49" spans="1:35" x14ac:dyDescent="0.2">
      <c r="A49" s="201">
        <v>2025</v>
      </c>
      <c r="B49" s="201">
        <v>235</v>
      </c>
      <c r="C49" s="202">
        <v>45961</v>
      </c>
      <c r="D49" s="203" t="s">
        <v>357</v>
      </c>
      <c r="E49" s="202">
        <v>45953</v>
      </c>
      <c r="F49" s="203" t="s">
        <v>358</v>
      </c>
      <c r="G49" s="204">
        <v>1531.32</v>
      </c>
      <c r="H49" s="204">
        <v>0</v>
      </c>
      <c r="I49" s="201" t="s">
        <v>131</v>
      </c>
      <c r="J49" s="204">
        <f t="shared" si="4"/>
        <v>1531.32</v>
      </c>
      <c r="K49" s="201" t="s">
        <v>359</v>
      </c>
      <c r="L49" s="201" t="s">
        <v>123</v>
      </c>
      <c r="M49" s="201" t="s">
        <v>360</v>
      </c>
      <c r="N49" s="202">
        <v>45953</v>
      </c>
      <c r="O49" s="203" t="s">
        <v>352</v>
      </c>
      <c r="P49" s="201" t="s">
        <v>353</v>
      </c>
      <c r="Q49" s="201" t="s">
        <v>354</v>
      </c>
      <c r="R49" s="201" t="s">
        <v>355</v>
      </c>
      <c r="S49" s="203" t="s">
        <v>355</v>
      </c>
      <c r="T49" s="201" t="s">
        <v>262</v>
      </c>
      <c r="U49" s="201">
        <v>20401</v>
      </c>
      <c r="V49" s="201">
        <v>20401</v>
      </c>
      <c r="W49" s="201">
        <v>63</v>
      </c>
      <c r="X49" s="201">
        <v>2025</v>
      </c>
      <c r="Y49" s="201">
        <v>49</v>
      </c>
      <c r="Z49" s="201">
        <v>0</v>
      </c>
      <c r="AA49" s="202">
        <v>45980</v>
      </c>
      <c r="AB49" s="201" t="s">
        <v>361</v>
      </c>
      <c r="AC49" s="202">
        <v>45980</v>
      </c>
      <c r="AD49" s="205">
        <v>45983</v>
      </c>
      <c r="AE49" s="205">
        <v>45987</v>
      </c>
      <c r="AF49" s="209">
        <f t="shared" si="5"/>
        <v>4</v>
      </c>
      <c r="AG49" s="207">
        <f t="shared" si="6"/>
        <v>1531.32</v>
      </c>
      <c r="AH49" s="208">
        <f t="shared" si="7"/>
        <v>6125.28</v>
      </c>
      <c r="AI49" s="209" t="s">
        <v>131</v>
      </c>
    </row>
    <row r="50" spans="1:35" x14ac:dyDescent="0.2">
      <c r="A50" s="201">
        <v>2025</v>
      </c>
      <c r="B50" s="201">
        <v>236</v>
      </c>
      <c r="C50" s="202">
        <v>45961</v>
      </c>
      <c r="D50" s="203" t="s">
        <v>362</v>
      </c>
      <c r="E50" s="202">
        <v>45953</v>
      </c>
      <c r="F50" s="203" t="s">
        <v>363</v>
      </c>
      <c r="G50" s="204">
        <v>23485</v>
      </c>
      <c r="H50" s="204">
        <v>4235</v>
      </c>
      <c r="I50" s="201" t="s">
        <v>121</v>
      </c>
      <c r="J50" s="204">
        <f t="shared" si="4"/>
        <v>19250</v>
      </c>
      <c r="K50" s="201" t="s">
        <v>364</v>
      </c>
      <c r="L50" s="201" t="s">
        <v>123</v>
      </c>
      <c r="M50" s="201" t="s">
        <v>365</v>
      </c>
      <c r="N50" s="202">
        <v>45953</v>
      </c>
      <c r="O50" s="203" t="s">
        <v>260</v>
      </c>
      <c r="P50" s="201" t="s">
        <v>261</v>
      </c>
      <c r="Q50" s="201" t="s">
        <v>261</v>
      </c>
      <c r="R50" s="201" t="s">
        <v>355</v>
      </c>
      <c r="S50" s="203" t="s">
        <v>355</v>
      </c>
      <c r="T50" s="201" t="s">
        <v>262</v>
      </c>
      <c r="U50" s="201">
        <v>20401</v>
      </c>
      <c r="V50" s="201">
        <v>20401</v>
      </c>
      <c r="W50" s="201">
        <v>63</v>
      </c>
      <c r="X50" s="201">
        <v>2025</v>
      </c>
      <c r="Y50" s="201">
        <v>47</v>
      </c>
      <c r="Z50" s="201">
        <v>0</v>
      </c>
      <c r="AA50" s="202">
        <v>45980</v>
      </c>
      <c r="AB50" s="201" t="s">
        <v>366</v>
      </c>
      <c r="AC50" s="202">
        <v>45980</v>
      </c>
      <c r="AD50" s="205">
        <v>45983</v>
      </c>
      <c r="AE50" s="205">
        <v>45985</v>
      </c>
      <c r="AF50" s="209">
        <f t="shared" si="5"/>
        <v>2</v>
      </c>
      <c r="AG50" s="207">
        <f t="shared" si="6"/>
        <v>19250</v>
      </c>
      <c r="AH50" s="208">
        <f t="shared" si="7"/>
        <v>38500</v>
      </c>
      <c r="AI50" s="209" t="s">
        <v>131</v>
      </c>
    </row>
    <row r="51" spans="1:35" x14ac:dyDescent="0.2">
      <c r="A51" s="201">
        <v>2025</v>
      </c>
      <c r="B51" s="201">
        <v>237</v>
      </c>
      <c r="C51" s="202">
        <v>45961</v>
      </c>
      <c r="D51" s="203" t="s">
        <v>367</v>
      </c>
      <c r="E51" s="202">
        <v>45953</v>
      </c>
      <c r="F51" s="203" t="s">
        <v>368</v>
      </c>
      <c r="G51" s="204">
        <v>23485</v>
      </c>
      <c r="H51" s="204">
        <v>4235</v>
      </c>
      <c r="I51" s="201" t="s">
        <v>121</v>
      </c>
      <c r="J51" s="204">
        <f t="shared" si="4"/>
        <v>19250</v>
      </c>
      <c r="K51" s="201" t="s">
        <v>364</v>
      </c>
      <c r="L51" s="201" t="s">
        <v>123</v>
      </c>
      <c r="M51" s="201" t="s">
        <v>369</v>
      </c>
      <c r="N51" s="202">
        <v>45953</v>
      </c>
      <c r="O51" s="203" t="s">
        <v>260</v>
      </c>
      <c r="P51" s="201" t="s">
        <v>261</v>
      </c>
      <c r="Q51" s="201" t="s">
        <v>261</v>
      </c>
      <c r="R51" s="201" t="s">
        <v>355</v>
      </c>
      <c r="S51" s="203" t="s">
        <v>355</v>
      </c>
      <c r="T51" s="201" t="s">
        <v>262</v>
      </c>
      <c r="U51" s="201">
        <v>20401</v>
      </c>
      <c r="V51" s="201">
        <v>20401</v>
      </c>
      <c r="W51" s="201">
        <v>63</v>
      </c>
      <c r="X51" s="201">
        <v>2025</v>
      </c>
      <c r="Y51" s="201">
        <v>47</v>
      </c>
      <c r="Z51" s="201">
        <v>0</v>
      </c>
      <c r="AA51" s="202">
        <v>45980</v>
      </c>
      <c r="AB51" s="201" t="s">
        <v>370</v>
      </c>
      <c r="AC51" s="202">
        <v>45980</v>
      </c>
      <c r="AD51" s="205">
        <v>45983</v>
      </c>
      <c r="AE51" s="205">
        <v>45985</v>
      </c>
      <c r="AF51" s="209">
        <f t="shared" si="5"/>
        <v>2</v>
      </c>
      <c r="AG51" s="207">
        <f t="shared" si="6"/>
        <v>19250</v>
      </c>
      <c r="AH51" s="208">
        <f t="shared" si="7"/>
        <v>38500</v>
      </c>
      <c r="AI51" s="209" t="s">
        <v>131</v>
      </c>
    </row>
    <row r="52" spans="1:35" x14ac:dyDescent="0.2">
      <c r="A52" s="201">
        <v>2025</v>
      </c>
      <c r="B52" s="201">
        <v>238</v>
      </c>
      <c r="C52" s="202">
        <v>45961</v>
      </c>
      <c r="D52" s="203" t="s">
        <v>371</v>
      </c>
      <c r="E52" s="202">
        <v>45957</v>
      </c>
      <c r="F52" s="203" t="s">
        <v>363</v>
      </c>
      <c r="G52" s="204">
        <v>47586.55</v>
      </c>
      <c r="H52" s="204">
        <v>8581.18</v>
      </c>
      <c r="I52" s="201" t="s">
        <v>121</v>
      </c>
      <c r="J52" s="204">
        <f t="shared" si="4"/>
        <v>39005.370000000003</v>
      </c>
      <c r="K52" s="201" t="s">
        <v>364</v>
      </c>
      <c r="L52" s="201" t="s">
        <v>123</v>
      </c>
      <c r="M52" s="201" t="s">
        <v>372</v>
      </c>
      <c r="N52" s="202">
        <v>45957</v>
      </c>
      <c r="O52" s="203" t="s">
        <v>260</v>
      </c>
      <c r="P52" s="201" t="s">
        <v>261</v>
      </c>
      <c r="Q52" s="201" t="s">
        <v>261</v>
      </c>
      <c r="R52" s="201" t="s">
        <v>355</v>
      </c>
      <c r="S52" s="203" t="s">
        <v>355</v>
      </c>
      <c r="T52" s="201" t="s">
        <v>262</v>
      </c>
      <c r="U52" s="201">
        <v>20401</v>
      </c>
      <c r="V52" s="201">
        <v>20401</v>
      </c>
      <c r="W52" s="201">
        <v>63</v>
      </c>
      <c r="X52" s="201">
        <v>2025</v>
      </c>
      <c r="Y52" s="201">
        <v>47</v>
      </c>
      <c r="Z52" s="201">
        <v>0</v>
      </c>
      <c r="AA52" s="202">
        <v>45980</v>
      </c>
      <c r="AB52" s="201" t="s">
        <v>370</v>
      </c>
      <c r="AC52" s="202">
        <v>45980</v>
      </c>
      <c r="AD52" s="205">
        <v>45987</v>
      </c>
      <c r="AE52" s="205">
        <v>45985</v>
      </c>
      <c r="AF52" s="209">
        <f t="shared" si="5"/>
        <v>-2</v>
      </c>
      <c r="AG52" s="207">
        <f t="shared" si="6"/>
        <v>39005.370000000003</v>
      </c>
      <c r="AH52" s="208">
        <f t="shared" si="7"/>
        <v>-78010.740000000005</v>
      </c>
      <c r="AI52" s="209" t="s">
        <v>131</v>
      </c>
    </row>
    <row r="53" spans="1:35" x14ac:dyDescent="0.2">
      <c r="A53" s="201">
        <v>2025</v>
      </c>
      <c r="B53" s="201">
        <v>239</v>
      </c>
      <c r="C53" s="202">
        <v>45968</v>
      </c>
      <c r="D53" s="203" t="s">
        <v>373</v>
      </c>
      <c r="E53" s="202">
        <v>45967</v>
      </c>
      <c r="F53" s="203" t="s">
        <v>374</v>
      </c>
      <c r="G53" s="204">
        <v>147750</v>
      </c>
      <c r="H53" s="204">
        <v>26643.439999999999</v>
      </c>
      <c r="I53" s="201" t="s">
        <v>121</v>
      </c>
      <c r="J53" s="204">
        <f t="shared" si="4"/>
        <v>121106.56</v>
      </c>
      <c r="K53" s="201" t="s">
        <v>122</v>
      </c>
      <c r="L53" s="201" t="s">
        <v>123</v>
      </c>
      <c r="M53" s="201" t="s">
        <v>375</v>
      </c>
      <c r="N53" s="202">
        <v>45967</v>
      </c>
      <c r="O53" s="203" t="s">
        <v>290</v>
      </c>
      <c r="P53" s="201" t="s">
        <v>291</v>
      </c>
      <c r="Q53" s="201" t="s">
        <v>291</v>
      </c>
      <c r="R53" s="201" t="s">
        <v>355</v>
      </c>
      <c r="S53" s="203" t="s">
        <v>355</v>
      </c>
      <c r="T53" s="201" t="s">
        <v>376</v>
      </c>
      <c r="U53" s="201">
        <v>4005</v>
      </c>
      <c r="V53" s="201">
        <v>4005</v>
      </c>
      <c r="W53" s="201">
        <v>2</v>
      </c>
      <c r="X53" s="201">
        <v>2025</v>
      </c>
      <c r="Y53" s="201">
        <v>162</v>
      </c>
      <c r="Z53" s="201">
        <v>0</v>
      </c>
      <c r="AA53" s="202" t="s">
        <v>122</v>
      </c>
      <c r="AB53" s="201" t="s">
        <v>377</v>
      </c>
      <c r="AC53" s="202">
        <v>45994</v>
      </c>
      <c r="AD53" s="205">
        <v>45997</v>
      </c>
      <c r="AE53" s="205">
        <v>45996</v>
      </c>
      <c r="AF53" s="209">
        <f t="shared" si="5"/>
        <v>-1</v>
      </c>
      <c r="AG53" s="207">
        <f t="shared" si="6"/>
        <v>121106.56</v>
      </c>
      <c r="AH53" s="208">
        <f t="shared" si="7"/>
        <v>-121106.56</v>
      </c>
      <c r="AI53" s="209" t="s">
        <v>131</v>
      </c>
    </row>
    <row r="54" spans="1:35" x14ac:dyDescent="0.2">
      <c r="A54" s="201">
        <v>2025</v>
      </c>
      <c r="B54" s="201">
        <v>240</v>
      </c>
      <c r="C54" s="202">
        <v>45968</v>
      </c>
      <c r="D54" s="203" t="s">
        <v>378</v>
      </c>
      <c r="E54" s="202">
        <v>45967</v>
      </c>
      <c r="F54" s="203" t="s">
        <v>379</v>
      </c>
      <c r="G54" s="204">
        <v>4129.8999999999996</v>
      </c>
      <c r="H54" s="204">
        <v>744.74</v>
      </c>
      <c r="I54" s="201" t="s">
        <v>131</v>
      </c>
      <c r="J54" s="204">
        <f t="shared" si="4"/>
        <v>4129.8999999999996</v>
      </c>
      <c r="K54" s="201" t="s">
        <v>380</v>
      </c>
      <c r="L54" s="201" t="s">
        <v>123</v>
      </c>
      <c r="M54" s="201" t="s">
        <v>381</v>
      </c>
      <c r="N54" s="202">
        <v>45967</v>
      </c>
      <c r="O54" s="203" t="s">
        <v>382</v>
      </c>
      <c r="P54" s="201" t="s">
        <v>383</v>
      </c>
      <c r="Q54" s="201" t="s">
        <v>384</v>
      </c>
      <c r="R54" s="201" t="s">
        <v>127</v>
      </c>
      <c r="S54" s="203" t="s">
        <v>128</v>
      </c>
      <c r="T54" s="201" t="s">
        <v>155</v>
      </c>
      <c r="U54" s="201">
        <v>10102</v>
      </c>
      <c r="V54" s="201">
        <v>10102</v>
      </c>
      <c r="W54" s="201">
        <v>5</v>
      </c>
      <c r="X54" s="201">
        <v>2024</v>
      </c>
      <c r="Y54" s="201">
        <v>342</v>
      </c>
      <c r="Z54" s="201">
        <v>0</v>
      </c>
      <c r="AA54" s="202">
        <v>45981</v>
      </c>
      <c r="AB54" s="201" t="s">
        <v>385</v>
      </c>
      <c r="AC54" s="202">
        <v>45980</v>
      </c>
      <c r="AD54" s="205">
        <v>45997</v>
      </c>
      <c r="AE54" s="205">
        <v>45987</v>
      </c>
      <c r="AF54" s="209">
        <f t="shared" si="5"/>
        <v>-10</v>
      </c>
      <c r="AG54" s="207">
        <f t="shared" si="6"/>
        <v>4129.8999999999996</v>
      </c>
      <c r="AH54" s="208">
        <f t="shared" si="7"/>
        <v>-41299</v>
      </c>
      <c r="AI54" s="209" t="s">
        <v>131</v>
      </c>
    </row>
    <row r="55" spans="1:35" x14ac:dyDescent="0.2">
      <c r="A55" s="201">
        <v>2025</v>
      </c>
      <c r="B55" s="201">
        <v>240</v>
      </c>
      <c r="C55" s="202">
        <v>45968</v>
      </c>
      <c r="D55" s="203" t="s">
        <v>378</v>
      </c>
      <c r="E55" s="202">
        <v>45967</v>
      </c>
      <c r="F55" s="203" t="s">
        <v>379</v>
      </c>
      <c r="G55" s="204">
        <v>922.33</v>
      </c>
      <c r="H55" s="204">
        <v>166.32</v>
      </c>
      <c r="I55" s="201" t="s">
        <v>131</v>
      </c>
      <c r="J55" s="204">
        <f t="shared" si="4"/>
        <v>922.33</v>
      </c>
      <c r="K55" s="201" t="s">
        <v>380</v>
      </c>
      <c r="L55" s="201" t="s">
        <v>123</v>
      </c>
      <c r="M55" s="201" t="s">
        <v>381</v>
      </c>
      <c r="N55" s="202">
        <v>45967</v>
      </c>
      <c r="O55" s="203" t="s">
        <v>382</v>
      </c>
      <c r="P55" s="201" t="s">
        <v>383</v>
      </c>
      <c r="Q55" s="201" t="s">
        <v>384</v>
      </c>
      <c r="R55" s="201" t="s">
        <v>127</v>
      </c>
      <c r="S55" s="203" t="s">
        <v>128</v>
      </c>
      <c r="T55" s="201" t="s">
        <v>155</v>
      </c>
      <c r="U55" s="201">
        <v>10102</v>
      </c>
      <c r="V55" s="201">
        <v>10102</v>
      </c>
      <c r="W55" s="201">
        <v>5</v>
      </c>
      <c r="X55" s="201">
        <v>2025</v>
      </c>
      <c r="Y55" s="201">
        <v>342</v>
      </c>
      <c r="Z55" s="201">
        <v>0</v>
      </c>
      <c r="AA55" s="202">
        <v>45981</v>
      </c>
      <c r="AB55" s="201" t="s">
        <v>386</v>
      </c>
      <c r="AC55" s="202">
        <v>45980</v>
      </c>
      <c r="AD55" s="205">
        <v>45997</v>
      </c>
      <c r="AE55" s="205">
        <v>45987</v>
      </c>
      <c r="AF55" s="209">
        <f t="shared" si="5"/>
        <v>-10</v>
      </c>
      <c r="AG55" s="207">
        <f t="shared" si="6"/>
        <v>922.33</v>
      </c>
      <c r="AH55" s="208">
        <f t="shared" si="7"/>
        <v>-9223.3000000000011</v>
      </c>
      <c r="AI55" s="209" t="s">
        <v>131</v>
      </c>
    </row>
    <row r="56" spans="1:35" x14ac:dyDescent="0.2">
      <c r="A56" s="201">
        <v>2025</v>
      </c>
      <c r="B56" s="201">
        <v>241</v>
      </c>
      <c r="C56" s="202">
        <v>45968</v>
      </c>
      <c r="D56" s="203" t="s">
        <v>387</v>
      </c>
      <c r="E56" s="202">
        <v>45964</v>
      </c>
      <c r="F56" s="203" t="s">
        <v>122</v>
      </c>
      <c r="G56" s="204">
        <v>1903.2</v>
      </c>
      <c r="H56" s="204">
        <v>343.2</v>
      </c>
      <c r="I56" s="201" t="s">
        <v>131</v>
      </c>
      <c r="J56" s="204">
        <f t="shared" si="4"/>
        <v>1903.2</v>
      </c>
      <c r="K56" s="201" t="s">
        <v>388</v>
      </c>
      <c r="L56" s="201" t="s">
        <v>123</v>
      </c>
      <c r="M56" s="201" t="s">
        <v>389</v>
      </c>
      <c r="N56" s="202">
        <v>45964</v>
      </c>
      <c r="O56" s="203" t="s">
        <v>390</v>
      </c>
      <c r="P56" s="201" t="s">
        <v>391</v>
      </c>
      <c r="Q56" s="201" t="s">
        <v>392</v>
      </c>
      <c r="R56" s="201" t="s">
        <v>230</v>
      </c>
      <c r="S56" s="203" t="s">
        <v>231</v>
      </c>
      <c r="T56" s="201" t="s">
        <v>232</v>
      </c>
      <c r="U56" s="201">
        <v>10402</v>
      </c>
      <c r="V56" s="201">
        <v>10402</v>
      </c>
      <c r="W56" s="201">
        <v>24</v>
      </c>
      <c r="X56" s="201">
        <v>2025</v>
      </c>
      <c r="Y56" s="201">
        <v>337</v>
      </c>
      <c r="Z56" s="201">
        <v>0</v>
      </c>
      <c r="AA56" s="202">
        <v>45980</v>
      </c>
      <c r="AB56" s="201" t="s">
        <v>393</v>
      </c>
      <c r="AC56" s="202">
        <v>45980</v>
      </c>
      <c r="AD56" s="205">
        <v>45994</v>
      </c>
      <c r="AE56" s="205">
        <v>45987</v>
      </c>
      <c r="AF56" s="209">
        <f t="shared" si="5"/>
        <v>-7</v>
      </c>
      <c r="AG56" s="207">
        <f t="shared" si="6"/>
        <v>1903.2</v>
      </c>
      <c r="AH56" s="208">
        <f t="shared" si="7"/>
        <v>-13322.4</v>
      </c>
      <c r="AI56" s="209" t="s">
        <v>131</v>
      </c>
    </row>
    <row r="57" spans="1:35" x14ac:dyDescent="0.2">
      <c r="A57" s="201">
        <v>2025</v>
      </c>
      <c r="B57" s="201">
        <v>242</v>
      </c>
      <c r="C57" s="202">
        <v>45968</v>
      </c>
      <c r="D57" s="203" t="s">
        <v>394</v>
      </c>
      <c r="E57" s="202">
        <v>45967</v>
      </c>
      <c r="F57" s="203" t="s">
        <v>395</v>
      </c>
      <c r="G57" s="204">
        <v>5.61</v>
      </c>
      <c r="H57" s="204">
        <v>0</v>
      </c>
      <c r="I57" s="201" t="s">
        <v>131</v>
      </c>
      <c r="J57" s="204">
        <f t="shared" si="4"/>
        <v>5.61</v>
      </c>
      <c r="K57" s="201" t="s">
        <v>396</v>
      </c>
      <c r="L57" s="201" t="s">
        <v>123</v>
      </c>
      <c r="M57" s="201" t="s">
        <v>397</v>
      </c>
      <c r="N57" s="202">
        <v>45967</v>
      </c>
      <c r="O57" s="203" t="s">
        <v>398</v>
      </c>
      <c r="P57" s="201" t="s">
        <v>399</v>
      </c>
      <c r="Q57" s="201" t="s">
        <v>400</v>
      </c>
      <c r="R57" s="201" t="s">
        <v>127</v>
      </c>
      <c r="S57" s="203" t="s">
        <v>128</v>
      </c>
      <c r="T57" s="201" t="s">
        <v>129</v>
      </c>
      <c r="U57" s="201">
        <v>10202</v>
      </c>
      <c r="V57" s="201">
        <v>10202</v>
      </c>
      <c r="W57" s="201">
        <v>2</v>
      </c>
      <c r="X57" s="201">
        <v>2025</v>
      </c>
      <c r="Y57" s="201">
        <v>339</v>
      </c>
      <c r="Z57" s="201">
        <v>0</v>
      </c>
      <c r="AA57" s="202">
        <v>45975</v>
      </c>
      <c r="AB57" s="201" t="s">
        <v>401</v>
      </c>
      <c r="AC57" s="202">
        <v>45975</v>
      </c>
      <c r="AD57" s="205">
        <v>45997</v>
      </c>
      <c r="AE57" s="205">
        <v>45979</v>
      </c>
      <c r="AF57" s="209">
        <f t="shared" si="5"/>
        <v>-18</v>
      </c>
      <c r="AG57" s="207">
        <f t="shared" si="6"/>
        <v>5.61</v>
      </c>
      <c r="AH57" s="208">
        <f t="shared" si="7"/>
        <v>-100.98</v>
      </c>
      <c r="AI57" s="209" t="s">
        <v>131</v>
      </c>
    </row>
    <row r="58" spans="1:35" x14ac:dyDescent="0.2">
      <c r="A58" s="201">
        <v>2025</v>
      </c>
      <c r="B58" s="201">
        <v>243</v>
      </c>
      <c r="C58" s="202">
        <v>45968</v>
      </c>
      <c r="D58" s="203" t="s">
        <v>402</v>
      </c>
      <c r="E58" s="202">
        <v>45967</v>
      </c>
      <c r="F58" s="203" t="s">
        <v>395</v>
      </c>
      <c r="G58" s="204">
        <v>47.44</v>
      </c>
      <c r="H58" s="204">
        <v>0</v>
      </c>
      <c r="I58" s="201" t="s">
        <v>131</v>
      </c>
      <c r="J58" s="204">
        <f t="shared" si="4"/>
        <v>47.44</v>
      </c>
      <c r="K58" s="201" t="s">
        <v>396</v>
      </c>
      <c r="L58" s="201" t="s">
        <v>123</v>
      </c>
      <c r="M58" s="201" t="s">
        <v>403</v>
      </c>
      <c r="N58" s="202">
        <v>45967</v>
      </c>
      <c r="O58" s="203" t="s">
        <v>398</v>
      </c>
      <c r="P58" s="201" t="s">
        <v>399</v>
      </c>
      <c r="Q58" s="201" t="s">
        <v>400</v>
      </c>
      <c r="R58" s="201" t="s">
        <v>127</v>
      </c>
      <c r="S58" s="203" t="s">
        <v>128</v>
      </c>
      <c r="T58" s="201" t="s">
        <v>129</v>
      </c>
      <c r="U58" s="201">
        <v>10202</v>
      </c>
      <c r="V58" s="201">
        <v>10202</v>
      </c>
      <c r="W58" s="201">
        <v>2</v>
      </c>
      <c r="X58" s="201">
        <v>2025</v>
      </c>
      <c r="Y58" s="201">
        <v>339</v>
      </c>
      <c r="Z58" s="201">
        <v>0</v>
      </c>
      <c r="AA58" s="202">
        <v>45975</v>
      </c>
      <c r="AB58" s="201" t="s">
        <v>401</v>
      </c>
      <c r="AC58" s="202">
        <v>45975</v>
      </c>
      <c r="AD58" s="205">
        <v>45997</v>
      </c>
      <c r="AE58" s="205">
        <v>45979</v>
      </c>
      <c r="AF58" s="209">
        <f t="shared" si="5"/>
        <v>-18</v>
      </c>
      <c r="AG58" s="207">
        <f t="shared" si="6"/>
        <v>47.44</v>
      </c>
      <c r="AH58" s="208">
        <f t="shared" si="7"/>
        <v>-853.92</v>
      </c>
      <c r="AI58" s="209" t="s">
        <v>131</v>
      </c>
    </row>
    <row r="59" spans="1:35" x14ac:dyDescent="0.2">
      <c r="A59" s="201">
        <v>2025</v>
      </c>
      <c r="B59" s="201">
        <v>244</v>
      </c>
      <c r="C59" s="202">
        <v>45968</v>
      </c>
      <c r="D59" s="203" t="s">
        <v>404</v>
      </c>
      <c r="E59" s="202">
        <v>45967</v>
      </c>
      <c r="F59" s="203" t="s">
        <v>395</v>
      </c>
      <c r="G59" s="204">
        <v>47.44</v>
      </c>
      <c r="H59" s="204">
        <v>0</v>
      </c>
      <c r="I59" s="201" t="s">
        <v>131</v>
      </c>
      <c r="J59" s="204">
        <f t="shared" si="4"/>
        <v>47.44</v>
      </c>
      <c r="K59" s="201" t="s">
        <v>396</v>
      </c>
      <c r="L59" s="201" t="s">
        <v>123</v>
      </c>
      <c r="M59" s="201" t="s">
        <v>405</v>
      </c>
      <c r="N59" s="202">
        <v>45967</v>
      </c>
      <c r="O59" s="203" t="s">
        <v>398</v>
      </c>
      <c r="P59" s="201" t="s">
        <v>399</v>
      </c>
      <c r="Q59" s="201" t="s">
        <v>400</v>
      </c>
      <c r="R59" s="201" t="s">
        <v>127</v>
      </c>
      <c r="S59" s="203" t="s">
        <v>128</v>
      </c>
      <c r="T59" s="201" t="s">
        <v>129</v>
      </c>
      <c r="U59" s="201">
        <v>10202</v>
      </c>
      <c r="V59" s="201">
        <v>10202</v>
      </c>
      <c r="W59" s="201">
        <v>2</v>
      </c>
      <c r="X59" s="201">
        <v>2025</v>
      </c>
      <c r="Y59" s="201">
        <v>339</v>
      </c>
      <c r="Z59" s="201">
        <v>0</v>
      </c>
      <c r="AA59" s="202">
        <v>45975</v>
      </c>
      <c r="AB59" s="201" t="s">
        <v>401</v>
      </c>
      <c r="AC59" s="202">
        <v>45975</v>
      </c>
      <c r="AD59" s="205">
        <v>45997</v>
      </c>
      <c r="AE59" s="205">
        <v>45979</v>
      </c>
      <c r="AF59" s="209">
        <f t="shared" si="5"/>
        <v>-18</v>
      </c>
      <c r="AG59" s="207">
        <f t="shared" si="6"/>
        <v>47.44</v>
      </c>
      <c r="AH59" s="208">
        <f t="shared" si="7"/>
        <v>-853.92</v>
      </c>
      <c r="AI59" s="209" t="s">
        <v>131</v>
      </c>
    </row>
    <row r="60" spans="1:35" x14ac:dyDescent="0.2">
      <c r="A60" s="201">
        <v>2025</v>
      </c>
      <c r="B60" s="201">
        <v>245</v>
      </c>
      <c r="C60" s="202">
        <v>45968</v>
      </c>
      <c r="D60" s="203" t="s">
        <v>335</v>
      </c>
      <c r="E60" s="202">
        <v>45960</v>
      </c>
      <c r="F60" s="203" t="s">
        <v>406</v>
      </c>
      <c r="G60" s="204">
        <v>3050</v>
      </c>
      <c r="H60" s="204">
        <v>550</v>
      </c>
      <c r="I60" s="201" t="s">
        <v>121</v>
      </c>
      <c r="J60" s="204">
        <f t="shared" si="4"/>
        <v>2500</v>
      </c>
      <c r="K60" s="201" t="s">
        <v>407</v>
      </c>
      <c r="L60" s="201" t="s">
        <v>123</v>
      </c>
      <c r="M60" s="201" t="s">
        <v>408</v>
      </c>
      <c r="N60" s="202">
        <v>45961</v>
      </c>
      <c r="O60" s="203" t="s">
        <v>409</v>
      </c>
      <c r="P60" s="201" t="s">
        <v>410</v>
      </c>
      <c r="Q60" s="201" t="s">
        <v>410</v>
      </c>
      <c r="R60" s="201" t="s">
        <v>127</v>
      </c>
      <c r="S60" s="203" t="s">
        <v>128</v>
      </c>
      <c r="T60" s="201" t="s">
        <v>129</v>
      </c>
      <c r="U60" s="201">
        <v>10202</v>
      </c>
      <c r="V60" s="201">
        <v>10202</v>
      </c>
      <c r="W60" s="201">
        <v>8</v>
      </c>
      <c r="X60" s="201">
        <v>2025</v>
      </c>
      <c r="Y60" s="201">
        <v>239</v>
      </c>
      <c r="Z60" s="201">
        <v>0</v>
      </c>
      <c r="AA60" s="202">
        <v>45981</v>
      </c>
      <c r="AB60" s="201" t="s">
        <v>411</v>
      </c>
      <c r="AC60" s="202">
        <v>45980</v>
      </c>
      <c r="AD60" s="205">
        <v>45991</v>
      </c>
      <c r="AE60" s="205">
        <v>45985</v>
      </c>
      <c r="AF60" s="209">
        <f t="shared" si="5"/>
        <v>-6</v>
      </c>
      <c r="AG60" s="207">
        <f t="shared" si="6"/>
        <v>2500</v>
      </c>
      <c r="AH60" s="208">
        <f t="shared" si="7"/>
        <v>-15000</v>
      </c>
      <c r="AI60" s="209" t="s">
        <v>131</v>
      </c>
    </row>
    <row r="61" spans="1:35" x14ac:dyDescent="0.2">
      <c r="A61" s="201">
        <v>2025</v>
      </c>
      <c r="B61" s="201">
        <v>246</v>
      </c>
      <c r="C61" s="202">
        <v>45968</v>
      </c>
      <c r="D61" s="203" t="s">
        <v>412</v>
      </c>
      <c r="E61" s="202">
        <v>45963</v>
      </c>
      <c r="F61" s="203" t="s">
        <v>413</v>
      </c>
      <c r="G61" s="204">
        <v>4026</v>
      </c>
      <c r="H61" s="204">
        <v>726</v>
      </c>
      <c r="I61" s="201" t="s">
        <v>121</v>
      </c>
      <c r="J61" s="204">
        <f t="shared" si="4"/>
        <v>3300</v>
      </c>
      <c r="K61" s="201" t="s">
        <v>414</v>
      </c>
      <c r="L61" s="201" t="s">
        <v>123</v>
      </c>
      <c r="M61" s="201" t="s">
        <v>415</v>
      </c>
      <c r="N61" s="202">
        <v>45963</v>
      </c>
      <c r="O61" s="203" t="s">
        <v>416</v>
      </c>
      <c r="P61" s="201" t="s">
        <v>417</v>
      </c>
      <c r="Q61" s="201" t="s">
        <v>417</v>
      </c>
      <c r="R61" s="201" t="s">
        <v>230</v>
      </c>
      <c r="S61" s="203" t="s">
        <v>231</v>
      </c>
      <c r="T61" s="201" t="s">
        <v>232</v>
      </c>
      <c r="U61" s="201">
        <v>10402</v>
      </c>
      <c r="V61" s="201">
        <v>10402</v>
      </c>
      <c r="W61" s="201">
        <v>4</v>
      </c>
      <c r="X61" s="201">
        <v>2025</v>
      </c>
      <c r="Y61" s="201">
        <v>197</v>
      </c>
      <c r="Z61" s="201">
        <v>0</v>
      </c>
      <c r="AA61" s="202">
        <v>45987</v>
      </c>
      <c r="AB61" s="201" t="s">
        <v>418</v>
      </c>
      <c r="AC61" s="202">
        <v>45994</v>
      </c>
      <c r="AD61" s="205">
        <v>45993</v>
      </c>
      <c r="AE61" s="205">
        <v>45996</v>
      </c>
      <c r="AF61" s="209">
        <f t="shared" si="5"/>
        <v>3</v>
      </c>
      <c r="AG61" s="207">
        <f t="shared" si="6"/>
        <v>3300</v>
      </c>
      <c r="AH61" s="208">
        <f t="shared" si="7"/>
        <v>9900</v>
      </c>
      <c r="AI61" s="209" t="s">
        <v>131</v>
      </c>
    </row>
    <row r="62" spans="1:35" x14ac:dyDescent="0.2">
      <c r="A62" s="201">
        <v>2025</v>
      </c>
      <c r="B62" s="201">
        <v>254</v>
      </c>
      <c r="C62" s="202">
        <v>45975</v>
      </c>
      <c r="D62" s="203" t="s">
        <v>419</v>
      </c>
      <c r="E62" s="202">
        <v>45971</v>
      </c>
      <c r="F62" s="203" t="s">
        <v>420</v>
      </c>
      <c r="G62" s="204">
        <v>2898.72</v>
      </c>
      <c r="H62" s="204">
        <v>522.72</v>
      </c>
      <c r="I62" s="201" t="s">
        <v>121</v>
      </c>
      <c r="J62" s="204">
        <f t="shared" si="4"/>
        <v>2376</v>
      </c>
      <c r="K62" s="201" t="s">
        <v>251</v>
      </c>
      <c r="L62" s="201" t="s">
        <v>123</v>
      </c>
      <c r="M62" s="201" t="s">
        <v>421</v>
      </c>
      <c r="N62" s="202">
        <v>45975</v>
      </c>
      <c r="O62" s="203" t="s">
        <v>253</v>
      </c>
      <c r="P62" s="201" t="s">
        <v>254</v>
      </c>
      <c r="Q62" s="201" t="s">
        <v>254</v>
      </c>
      <c r="R62" s="201" t="s">
        <v>127</v>
      </c>
      <c r="S62" s="203" t="s">
        <v>128</v>
      </c>
      <c r="T62" s="201" t="s">
        <v>129</v>
      </c>
      <c r="U62" s="201">
        <v>10202</v>
      </c>
      <c r="V62" s="201">
        <v>10202</v>
      </c>
      <c r="W62" s="201">
        <v>27</v>
      </c>
      <c r="X62" s="201">
        <v>2025</v>
      </c>
      <c r="Y62" s="201">
        <v>202</v>
      </c>
      <c r="Z62" s="201">
        <v>0</v>
      </c>
      <c r="AA62" s="202">
        <v>45987</v>
      </c>
      <c r="AB62" s="201" t="s">
        <v>422</v>
      </c>
      <c r="AC62" s="202">
        <v>45994</v>
      </c>
      <c r="AD62" s="205">
        <v>46005</v>
      </c>
      <c r="AE62" s="205">
        <v>45996</v>
      </c>
      <c r="AF62" s="209">
        <f t="shared" si="5"/>
        <v>-9</v>
      </c>
      <c r="AG62" s="207">
        <f t="shared" si="6"/>
        <v>2376</v>
      </c>
      <c r="AH62" s="208">
        <f t="shared" si="7"/>
        <v>-21384</v>
      </c>
      <c r="AI62" s="209" t="s">
        <v>131</v>
      </c>
    </row>
    <row r="63" spans="1:35" x14ac:dyDescent="0.2">
      <c r="A63" s="201">
        <v>2025</v>
      </c>
      <c r="B63" s="201">
        <v>255</v>
      </c>
      <c r="C63" s="202">
        <v>45975</v>
      </c>
      <c r="D63" s="203" t="s">
        <v>423</v>
      </c>
      <c r="E63" s="202">
        <v>45971</v>
      </c>
      <c r="F63" s="203" t="s">
        <v>424</v>
      </c>
      <c r="G63" s="204">
        <v>20000</v>
      </c>
      <c r="H63" s="204">
        <v>3606.56</v>
      </c>
      <c r="I63" s="201" t="s">
        <v>121</v>
      </c>
      <c r="J63" s="204">
        <f t="shared" si="4"/>
        <v>16393.439999999999</v>
      </c>
      <c r="K63" s="201" t="s">
        <v>122</v>
      </c>
      <c r="L63" s="201" t="s">
        <v>123</v>
      </c>
      <c r="M63" s="201" t="s">
        <v>425</v>
      </c>
      <c r="N63" s="202">
        <v>45971</v>
      </c>
      <c r="O63" s="203" t="s">
        <v>290</v>
      </c>
      <c r="P63" s="201" t="s">
        <v>291</v>
      </c>
      <c r="Q63" s="201" t="s">
        <v>291</v>
      </c>
      <c r="R63" s="201" t="s">
        <v>355</v>
      </c>
      <c r="S63" s="203" t="s">
        <v>355</v>
      </c>
      <c r="T63" s="201" t="s">
        <v>376</v>
      </c>
      <c r="U63" s="201">
        <v>4005</v>
      </c>
      <c r="V63" s="201">
        <v>4005</v>
      </c>
      <c r="W63" s="201">
        <v>2</v>
      </c>
      <c r="X63" s="201">
        <v>2025</v>
      </c>
      <c r="Y63" s="201">
        <v>163</v>
      </c>
      <c r="Z63" s="201">
        <v>0</v>
      </c>
      <c r="AA63" s="202" t="s">
        <v>122</v>
      </c>
      <c r="AB63" s="201" t="s">
        <v>426</v>
      </c>
      <c r="AC63" s="202">
        <v>46003</v>
      </c>
      <c r="AD63" s="205">
        <v>46001</v>
      </c>
      <c r="AE63" s="205">
        <v>46006</v>
      </c>
      <c r="AF63" s="209">
        <f t="shared" si="5"/>
        <v>5</v>
      </c>
      <c r="AG63" s="207">
        <f t="shared" si="6"/>
        <v>16393.439999999999</v>
      </c>
      <c r="AH63" s="208">
        <f t="shared" si="7"/>
        <v>81967.199999999997</v>
      </c>
      <c r="AI63" s="209" t="s">
        <v>131</v>
      </c>
    </row>
    <row r="64" spans="1:35" x14ac:dyDescent="0.2">
      <c r="A64" s="201">
        <v>2025</v>
      </c>
      <c r="B64" s="201">
        <v>257</v>
      </c>
      <c r="C64" s="202">
        <v>45981</v>
      </c>
      <c r="D64" s="203" t="s">
        <v>427</v>
      </c>
      <c r="E64" s="202">
        <v>45979</v>
      </c>
      <c r="F64" s="203" t="s">
        <v>428</v>
      </c>
      <c r="G64" s="204">
        <v>5075.2</v>
      </c>
      <c r="H64" s="204">
        <v>915.2</v>
      </c>
      <c r="I64" s="201" t="s">
        <v>131</v>
      </c>
      <c r="J64" s="204">
        <f t="shared" si="4"/>
        <v>5075.2</v>
      </c>
      <c r="K64" s="201" t="s">
        <v>429</v>
      </c>
      <c r="L64" s="201" t="s">
        <v>123</v>
      </c>
      <c r="M64" s="201" t="s">
        <v>430</v>
      </c>
      <c r="N64" s="202">
        <v>45979</v>
      </c>
      <c r="O64" s="203" t="s">
        <v>190</v>
      </c>
      <c r="P64" s="201" t="s">
        <v>191</v>
      </c>
      <c r="Q64" s="201" t="s">
        <v>122</v>
      </c>
      <c r="R64" s="201" t="s">
        <v>127</v>
      </c>
      <c r="S64" s="203" t="s">
        <v>128</v>
      </c>
      <c r="T64" s="201" t="s">
        <v>129</v>
      </c>
      <c r="U64" s="201">
        <v>10202</v>
      </c>
      <c r="V64" s="201">
        <v>10202</v>
      </c>
      <c r="W64" s="201">
        <v>2</v>
      </c>
      <c r="X64" s="201">
        <v>2025</v>
      </c>
      <c r="Y64" s="201">
        <v>201</v>
      </c>
      <c r="Z64" s="201">
        <v>0</v>
      </c>
      <c r="AA64" s="202" t="s">
        <v>122</v>
      </c>
      <c r="AB64" s="201" t="s">
        <v>431</v>
      </c>
      <c r="AC64" s="202">
        <v>46003</v>
      </c>
      <c r="AD64" s="205">
        <v>46009</v>
      </c>
      <c r="AE64" s="205">
        <v>46006</v>
      </c>
      <c r="AF64" s="209">
        <f t="shared" si="5"/>
        <v>-3</v>
      </c>
      <c r="AG64" s="207">
        <f t="shared" si="6"/>
        <v>5075.2</v>
      </c>
      <c r="AH64" s="208">
        <f t="shared" si="7"/>
        <v>-15225.599999999999</v>
      </c>
      <c r="AI64" s="209" t="s">
        <v>131</v>
      </c>
    </row>
    <row r="65" spans="1:35" x14ac:dyDescent="0.2">
      <c r="A65" s="201">
        <v>2025</v>
      </c>
      <c r="B65" s="201">
        <v>258</v>
      </c>
      <c r="C65" s="202">
        <v>45981</v>
      </c>
      <c r="D65" s="203" t="s">
        <v>432</v>
      </c>
      <c r="E65" s="202">
        <v>45969</v>
      </c>
      <c r="F65" s="203" t="s">
        <v>433</v>
      </c>
      <c r="G65" s="204">
        <v>183</v>
      </c>
      <c r="H65" s="204">
        <v>33</v>
      </c>
      <c r="I65" s="201" t="s">
        <v>121</v>
      </c>
      <c r="J65" s="204">
        <f t="shared" si="4"/>
        <v>150</v>
      </c>
      <c r="K65" s="201" t="s">
        <v>434</v>
      </c>
      <c r="L65" s="201" t="s">
        <v>123</v>
      </c>
      <c r="M65" s="201" t="s">
        <v>435</v>
      </c>
      <c r="N65" s="202">
        <v>45976</v>
      </c>
      <c r="O65" s="203" t="s">
        <v>436</v>
      </c>
      <c r="P65" s="201" t="s">
        <v>437</v>
      </c>
      <c r="Q65" s="201" t="s">
        <v>437</v>
      </c>
      <c r="R65" s="201" t="s">
        <v>127</v>
      </c>
      <c r="S65" s="203" t="s">
        <v>128</v>
      </c>
      <c r="T65" s="201" t="s">
        <v>129</v>
      </c>
      <c r="U65" s="201">
        <v>10202</v>
      </c>
      <c r="V65" s="201">
        <v>10202</v>
      </c>
      <c r="W65" s="201">
        <v>27</v>
      </c>
      <c r="X65" s="201">
        <v>2025</v>
      </c>
      <c r="Y65" s="201">
        <v>63</v>
      </c>
      <c r="Z65" s="201">
        <v>0</v>
      </c>
      <c r="AA65" s="202">
        <v>45987</v>
      </c>
      <c r="AB65" s="201" t="s">
        <v>438</v>
      </c>
      <c r="AC65" s="202">
        <v>45994</v>
      </c>
      <c r="AD65" s="205">
        <v>46006</v>
      </c>
      <c r="AE65" s="205">
        <v>45996</v>
      </c>
      <c r="AF65" s="209">
        <f t="shared" si="5"/>
        <v>-10</v>
      </c>
      <c r="AG65" s="207">
        <f t="shared" si="6"/>
        <v>150</v>
      </c>
      <c r="AH65" s="208">
        <f t="shared" si="7"/>
        <v>-1500</v>
      </c>
      <c r="AI65" s="209" t="s">
        <v>131</v>
      </c>
    </row>
    <row r="66" spans="1:35" x14ac:dyDescent="0.2">
      <c r="A66" s="201">
        <v>2025</v>
      </c>
      <c r="B66" s="201">
        <v>258</v>
      </c>
      <c r="C66" s="202">
        <v>45981</v>
      </c>
      <c r="D66" s="203" t="s">
        <v>432</v>
      </c>
      <c r="E66" s="202">
        <v>45969</v>
      </c>
      <c r="F66" s="203" t="s">
        <v>433</v>
      </c>
      <c r="G66" s="204">
        <v>768.6</v>
      </c>
      <c r="H66" s="204">
        <v>138.6</v>
      </c>
      <c r="I66" s="201" t="s">
        <v>121</v>
      </c>
      <c r="J66" s="204">
        <f t="shared" si="4"/>
        <v>630</v>
      </c>
      <c r="K66" s="201" t="s">
        <v>439</v>
      </c>
      <c r="L66" s="201" t="s">
        <v>123</v>
      </c>
      <c r="M66" s="201" t="s">
        <v>435</v>
      </c>
      <c r="N66" s="202">
        <v>45976</v>
      </c>
      <c r="O66" s="203" t="s">
        <v>436</v>
      </c>
      <c r="P66" s="201" t="s">
        <v>437</v>
      </c>
      <c r="Q66" s="201" t="s">
        <v>437</v>
      </c>
      <c r="R66" s="201" t="s">
        <v>127</v>
      </c>
      <c r="S66" s="203" t="s">
        <v>128</v>
      </c>
      <c r="T66" s="201" t="s">
        <v>129</v>
      </c>
      <c r="U66" s="201">
        <v>10202</v>
      </c>
      <c r="V66" s="201">
        <v>10202</v>
      </c>
      <c r="W66" s="201">
        <v>27</v>
      </c>
      <c r="X66" s="201">
        <v>2025</v>
      </c>
      <c r="Y66" s="201">
        <v>306</v>
      </c>
      <c r="Z66" s="201">
        <v>0</v>
      </c>
      <c r="AA66" s="202">
        <v>45987</v>
      </c>
      <c r="AB66" s="201" t="s">
        <v>440</v>
      </c>
      <c r="AC66" s="202">
        <v>45994</v>
      </c>
      <c r="AD66" s="205">
        <v>46006</v>
      </c>
      <c r="AE66" s="205">
        <v>45996</v>
      </c>
      <c r="AF66" s="209">
        <f t="shared" si="5"/>
        <v>-10</v>
      </c>
      <c r="AG66" s="207">
        <f t="shared" si="6"/>
        <v>630</v>
      </c>
      <c r="AH66" s="208">
        <f t="shared" si="7"/>
        <v>-6300</v>
      </c>
      <c r="AI66" s="209" t="s">
        <v>131</v>
      </c>
    </row>
    <row r="67" spans="1:35" x14ac:dyDescent="0.2">
      <c r="A67" s="201">
        <v>2025</v>
      </c>
      <c r="B67" s="201">
        <v>259</v>
      </c>
      <c r="C67" s="202">
        <v>45981</v>
      </c>
      <c r="D67" s="203" t="s">
        <v>441</v>
      </c>
      <c r="E67" s="202">
        <v>45968</v>
      </c>
      <c r="F67" s="203" t="s">
        <v>158</v>
      </c>
      <c r="G67" s="204">
        <v>363.32</v>
      </c>
      <c r="H67" s="204">
        <v>65.52</v>
      </c>
      <c r="I67" s="201" t="s">
        <v>121</v>
      </c>
      <c r="J67" s="204">
        <f t="shared" si="4"/>
        <v>297.8</v>
      </c>
      <c r="K67" s="201" t="s">
        <v>159</v>
      </c>
      <c r="L67" s="201" t="s">
        <v>123</v>
      </c>
      <c r="M67" s="201" t="s">
        <v>442</v>
      </c>
      <c r="N67" s="202">
        <v>45974</v>
      </c>
      <c r="O67" s="203" t="s">
        <v>161</v>
      </c>
      <c r="P67" s="201" t="s">
        <v>162</v>
      </c>
      <c r="Q67" s="201" t="s">
        <v>162</v>
      </c>
      <c r="R67" s="201" t="s">
        <v>127</v>
      </c>
      <c r="S67" s="203" t="s">
        <v>128</v>
      </c>
      <c r="T67" s="201" t="s">
        <v>129</v>
      </c>
      <c r="U67" s="201">
        <v>10202</v>
      </c>
      <c r="V67" s="201">
        <v>10202</v>
      </c>
      <c r="W67" s="201">
        <v>29</v>
      </c>
      <c r="X67" s="201">
        <v>2025</v>
      </c>
      <c r="Y67" s="201">
        <v>317</v>
      </c>
      <c r="Z67" s="201">
        <v>0</v>
      </c>
      <c r="AA67" s="202">
        <v>45987</v>
      </c>
      <c r="AB67" s="201" t="s">
        <v>443</v>
      </c>
      <c r="AC67" s="202">
        <v>45994</v>
      </c>
      <c r="AD67" s="205">
        <v>46004</v>
      </c>
      <c r="AE67" s="205">
        <v>45996</v>
      </c>
      <c r="AF67" s="209">
        <f t="shared" si="5"/>
        <v>-8</v>
      </c>
      <c r="AG67" s="207">
        <f t="shared" si="6"/>
        <v>297.8</v>
      </c>
      <c r="AH67" s="208">
        <f t="shared" si="7"/>
        <v>-2382.4</v>
      </c>
      <c r="AI67" s="209" t="s">
        <v>131</v>
      </c>
    </row>
    <row r="68" spans="1:35" x14ac:dyDescent="0.2">
      <c r="A68" s="201">
        <v>2025</v>
      </c>
      <c r="B68" s="201">
        <v>260</v>
      </c>
      <c r="C68" s="202">
        <v>45981</v>
      </c>
      <c r="D68" s="203" t="s">
        <v>444</v>
      </c>
      <c r="E68" s="202">
        <v>45968</v>
      </c>
      <c r="F68" s="203" t="s">
        <v>122</v>
      </c>
      <c r="G68" s="204">
        <v>156.07</v>
      </c>
      <c r="H68" s="204">
        <v>28.14</v>
      </c>
      <c r="I68" s="201" t="s">
        <v>121</v>
      </c>
      <c r="J68" s="204">
        <f t="shared" si="4"/>
        <v>127.92999999999999</v>
      </c>
      <c r="K68" s="201" t="s">
        <v>165</v>
      </c>
      <c r="L68" s="201" t="s">
        <v>123</v>
      </c>
      <c r="M68" s="201" t="s">
        <v>445</v>
      </c>
      <c r="N68" s="202">
        <v>45974</v>
      </c>
      <c r="O68" s="203" t="s">
        <v>161</v>
      </c>
      <c r="P68" s="201" t="s">
        <v>162</v>
      </c>
      <c r="Q68" s="201" t="s">
        <v>162</v>
      </c>
      <c r="R68" s="201" t="s">
        <v>127</v>
      </c>
      <c r="S68" s="203" t="s">
        <v>128</v>
      </c>
      <c r="T68" s="201" t="s">
        <v>129</v>
      </c>
      <c r="U68" s="201">
        <v>10202</v>
      </c>
      <c r="V68" s="201">
        <v>10202</v>
      </c>
      <c r="W68" s="201">
        <v>27</v>
      </c>
      <c r="X68" s="201">
        <v>2025</v>
      </c>
      <c r="Y68" s="201">
        <v>294</v>
      </c>
      <c r="Z68" s="201">
        <v>0</v>
      </c>
      <c r="AA68" s="202">
        <v>45987</v>
      </c>
      <c r="AB68" s="201" t="s">
        <v>446</v>
      </c>
      <c r="AC68" s="202">
        <v>45994</v>
      </c>
      <c r="AD68" s="205">
        <v>46004</v>
      </c>
      <c r="AE68" s="205">
        <v>45996</v>
      </c>
      <c r="AF68" s="209">
        <f t="shared" si="5"/>
        <v>-8</v>
      </c>
      <c r="AG68" s="207">
        <f t="shared" si="6"/>
        <v>127.92999999999999</v>
      </c>
      <c r="AH68" s="208">
        <f t="shared" si="7"/>
        <v>-1023.4399999999999</v>
      </c>
      <c r="AI68" s="209" t="s">
        <v>131</v>
      </c>
    </row>
    <row r="69" spans="1:35" x14ac:dyDescent="0.2">
      <c r="A69" s="201">
        <v>2025</v>
      </c>
      <c r="B69" s="201">
        <v>260</v>
      </c>
      <c r="C69" s="202">
        <v>45981</v>
      </c>
      <c r="D69" s="203" t="s">
        <v>444</v>
      </c>
      <c r="E69" s="202">
        <v>45968</v>
      </c>
      <c r="F69" s="203" t="s">
        <v>122</v>
      </c>
      <c r="G69" s="204">
        <v>355.48</v>
      </c>
      <c r="H69" s="204">
        <v>64.11</v>
      </c>
      <c r="I69" s="201" t="s">
        <v>121</v>
      </c>
      <c r="J69" s="204">
        <f t="shared" si="4"/>
        <v>291.37</v>
      </c>
      <c r="K69" s="201" t="s">
        <v>165</v>
      </c>
      <c r="L69" s="201" t="s">
        <v>123</v>
      </c>
      <c r="M69" s="201" t="s">
        <v>445</v>
      </c>
      <c r="N69" s="202">
        <v>45974</v>
      </c>
      <c r="O69" s="203" t="s">
        <v>161</v>
      </c>
      <c r="P69" s="201" t="s">
        <v>162</v>
      </c>
      <c r="Q69" s="201" t="s">
        <v>162</v>
      </c>
      <c r="R69" s="201" t="s">
        <v>127</v>
      </c>
      <c r="S69" s="203" t="s">
        <v>128</v>
      </c>
      <c r="T69" s="201" t="s">
        <v>129</v>
      </c>
      <c r="U69" s="201">
        <v>10202</v>
      </c>
      <c r="V69" s="201">
        <v>10202</v>
      </c>
      <c r="W69" s="201">
        <v>29</v>
      </c>
      <c r="X69" s="201">
        <v>2025</v>
      </c>
      <c r="Y69" s="201">
        <v>293</v>
      </c>
      <c r="Z69" s="201">
        <v>0</v>
      </c>
      <c r="AA69" s="202">
        <v>45987</v>
      </c>
      <c r="AB69" s="201" t="s">
        <v>447</v>
      </c>
      <c r="AC69" s="202">
        <v>45994</v>
      </c>
      <c r="AD69" s="205">
        <v>46004</v>
      </c>
      <c r="AE69" s="205">
        <v>45996</v>
      </c>
      <c r="AF69" s="209">
        <f t="shared" si="5"/>
        <v>-8</v>
      </c>
      <c r="AG69" s="207">
        <f t="shared" si="6"/>
        <v>291.37</v>
      </c>
      <c r="AH69" s="208">
        <f t="shared" si="7"/>
        <v>-2330.96</v>
      </c>
      <c r="AI69" s="209" t="s">
        <v>131</v>
      </c>
    </row>
    <row r="70" spans="1:35" x14ac:dyDescent="0.2">
      <c r="A70" s="201">
        <v>2025</v>
      </c>
      <c r="B70" s="201">
        <v>261</v>
      </c>
      <c r="C70" s="202">
        <v>45981</v>
      </c>
      <c r="D70" s="203" t="s">
        <v>448</v>
      </c>
      <c r="E70" s="202">
        <v>45974</v>
      </c>
      <c r="F70" s="203" t="s">
        <v>449</v>
      </c>
      <c r="G70" s="204">
        <v>527.41999999999996</v>
      </c>
      <c r="H70" s="204">
        <v>95.11</v>
      </c>
      <c r="I70" s="201" t="s">
        <v>121</v>
      </c>
      <c r="J70" s="204">
        <f t="shared" si="4"/>
        <v>432.30999999999995</v>
      </c>
      <c r="K70" s="201" t="s">
        <v>143</v>
      </c>
      <c r="L70" s="201" t="s">
        <v>123</v>
      </c>
      <c r="M70" s="201" t="s">
        <v>450</v>
      </c>
      <c r="N70" s="202">
        <v>45975</v>
      </c>
      <c r="O70" s="203" t="s">
        <v>145</v>
      </c>
      <c r="P70" s="201" t="s">
        <v>146</v>
      </c>
      <c r="Q70" s="201" t="s">
        <v>122</v>
      </c>
      <c r="R70" s="201" t="s">
        <v>127</v>
      </c>
      <c r="S70" s="203" t="s">
        <v>128</v>
      </c>
      <c r="T70" s="201" t="s">
        <v>129</v>
      </c>
      <c r="U70" s="201">
        <v>10202</v>
      </c>
      <c r="V70" s="201">
        <v>10202</v>
      </c>
      <c r="W70" s="201">
        <v>20</v>
      </c>
      <c r="X70" s="201">
        <v>2025</v>
      </c>
      <c r="Y70" s="201">
        <v>279</v>
      </c>
      <c r="Z70" s="201">
        <v>0</v>
      </c>
      <c r="AA70" s="202">
        <v>46013</v>
      </c>
      <c r="AB70" s="201" t="s">
        <v>451</v>
      </c>
      <c r="AC70" s="202">
        <v>46015</v>
      </c>
      <c r="AD70" s="205">
        <v>46005</v>
      </c>
      <c r="AE70" s="205">
        <v>46015</v>
      </c>
      <c r="AF70" s="209">
        <f t="shared" si="5"/>
        <v>10</v>
      </c>
      <c r="AG70" s="207">
        <f t="shared" si="6"/>
        <v>432.30999999999995</v>
      </c>
      <c r="AH70" s="208">
        <f t="shared" si="7"/>
        <v>4323.0999999999995</v>
      </c>
      <c r="AI70" s="209" t="s">
        <v>131</v>
      </c>
    </row>
    <row r="71" spans="1:35" x14ac:dyDescent="0.2">
      <c r="A71" s="201">
        <v>2025</v>
      </c>
      <c r="B71" s="201">
        <v>262</v>
      </c>
      <c r="C71" s="202">
        <v>45981</v>
      </c>
      <c r="D71" s="203" t="s">
        <v>452</v>
      </c>
      <c r="E71" s="202">
        <v>45974</v>
      </c>
      <c r="F71" s="203" t="s">
        <v>453</v>
      </c>
      <c r="G71" s="204">
        <v>748.07</v>
      </c>
      <c r="H71" s="204">
        <v>134.9</v>
      </c>
      <c r="I71" s="201" t="s">
        <v>121</v>
      </c>
      <c r="J71" s="204">
        <f t="shared" ref="J71:J102" si="8">IF(I71="SI",G71-H71,G71)</f>
        <v>613.17000000000007</v>
      </c>
      <c r="K71" s="201" t="s">
        <v>143</v>
      </c>
      <c r="L71" s="201" t="s">
        <v>123</v>
      </c>
      <c r="M71" s="201" t="s">
        <v>454</v>
      </c>
      <c r="N71" s="202">
        <v>45975</v>
      </c>
      <c r="O71" s="203" t="s">
        <v>145</v>
      </c>
      <c r="P71" s="201" t="s">
        <v>146</v>
      </c>
      <c r="Q71" s="201" t="s">
        <v>122</v>
      </c>
      <c r="R71" s="201" t="s">
        <v>127</v>
      </c>
      <c r="S71" s="203" t="s">
        <v>128</v>
      </c>
      <c r="T71" s="201" t="s">
        <v>129</v>
      </c>
      <c r="U71" s="201">
        <v>10202</v>
      </c>
      <c r="V71" s="201">
        <v>10202</v>
      </c>
      <c r="W71" s="201">
        <v>29</v>
      </c>
      <c r="X71" s="201">
        <v>2025</v>
      </c>
      <c r="Y71" s="201">
        <v>281</v>
      </c>
      <c r="Z71" s="201">
        <v>0</v>
      </c>
      <c r="AA71" s="202">
        <v>46013</v>
      </c>
      <c r="AB71" s="201" t="s">
        <v>455</v>
      </c>
      <c r="AC71" s="202">
        <v>46015</v>
      </c>
      <c r="AD71" s="205">
        <v>46005</v>
      </c>
      <c r="AE71" s="205">
        <v>46015</v>
      </c>
      <c r="AF71" s="209">
        <f t="shared" ref="AF71:AF102" si="9">AE71-AD71</f>
        <v>10</v>
      </c>
      <c r="AG71" s="207">
        <f t="shared" ref="AG71:AG79" si="10">IF(AI71="SI",0,J71)</f>
        <v>613.17000000000007</v>
      </c>
      <c r="AH71" s="208">
        <f t="shared" ref="AH71:AH102" si="11">AG71*AF71</f>
        <v>6131.7000000000007</v>
      </c>
      <c r="AI71" s="209" t="s">
        <v>131</v>
      </c>
    </row>
    <row r="72" spans="1:35" x14ac:dyDescent="0.2">
      <c r="A72" s="201">
        <v>2025</v>
      </c>
      <c r="B72" s="201">
        <v>265</v>
      </c>
      <c r="C72" s="202">
        <v>45987</v>
      </c>
      <c r="D72" s="203" t="s">
        <v>456</v>
      </c>
      <c r="E72" s="202">
        <v>45985</v>
      </c>
      <c r="F72" s="203" t="s">
        <v>457</v>
      </c>
      <c r="G72" s="204">
        <v>253.76</v>
      </c>
      <c r="H72" s="204">
        <v>45.76</v>
      </c>
      <c r="I72" s="201" t="s">
        <v>131</v>
      </c>
      <c r="J72" s="204">
        <f t="shared" si="8"/>
        <v>253.76</v>
      </c>
      <c r="K72" s="201" t="s">
        <v>458</v>
      </c>
      <c r="L72" s="201" t="s">
        <v>123</v>
      </c>
      <c r="M72" s="201" t="s">
        <v>459</v>
      </c>
      <c r="N72" s="202">
        <v>45986</v>
      </c>
      <c r="O72" s="203" t="s">
        <v>460</v>
      </c>
      <c r="P72" s="201" t="s">
        <v>461</v>
      </c>
      <c r="Q72" s="201" t="s">
        <v>462</v>
      </c>
      <c r="R72" s="201" t="s">
        <v>230</v>
      </c>
      <c r="S72" s="203" t="s">
        <v>231</v>
      </c>
      <c r="T72" s="201" t="s">
        <v>232</v>
      </c>
      <c r="U72" s="201">
        <v>10402</v>
      </c>
      <c r="V72" s="201">
        <v>10402</v>
      </c>
      <c r="W72" s="201">
        <v>28</v>
      </c>
      <c r="X72" s="201">
        <v>2025</v>
      </c>
      <c r="Y72" s="201">
        <v>185</v>
      </c>
      <c r="Z72" s="201">
        <v>0</v>
      </c>
      <c r="AA72" s="202" t="s">
        <v>122</v>
      </c>
      <c r="AB72" s="201" t="s">
        <v>463</v>
      </c>
      <c r="AC72" s="202">
        <v>46003</v>
      </c>
      <c r="AD72" s="205">
        <v>46016</v>
      </c>
      <c r="AE72" s="205">
        <v>46006</v>
      </c>
      <c r="AF72" s="209">
        <f t="shared" si="9"/>
        <v>-10</v>
      </c>
      <c r="AG72" s="207">
        <f t="shared" si="10"/>
        <v>253.76</v>
      </c>
      <c r="AH72" s="208">
        <f t="shared" si="11"/>
        <v>-2537.6</v>
      </c>
      <c r="AI72" s="209" t="s">
        <v>131</v>
      </c>
    </row>
    <row r="73" spans="1:35" x14ac:dyDescent="0.2">
      <c r="A73" s="201">
        <v>2025</v>
      </c>
      <c r="B73" s="201">
        <v>266</v>
      </c>
      <c r="C73" s="202">
        <v>45994</v>
      </c>
      <c r="D73" s="203" t="s">
        <v>464</v>
      </c>
      <c r="E73" s="202">
        <v>45989</v>
      </c>
      <c r="F73" s="203" t="s">
        <v>420</v>
      </c>
      <c r="G73" s="204">
        <v>2013</v>
      </c>
      <c r="H73" s="204">
        <v>363</v>
      </c>
      <c r="I73" s="201" t="s">
        <v>121</v>
      </c>
      <c r="J73" s="204">
        <f t="shared" si="8"/>
        <v>1650</v>
      </c>
      <c r="K73" s="201" t="s">
        <v>251</v>
      </c>
      <c r="L73" s="201" t="s">
        <v>123</v>
      </c>
      <c r="M73" s="201" t="s">
        <v>465</v>
      </c>
      <c r="N73" s="202">
        <v>45993</v>
      </c>
      <c r="O73" s="203" t="s">
        <v>253</v>
      </c>
      <c r="P73" s="201" t="s">
        <v>254</v>
      </c>
      <c r="Q73" s="201" t="s">
        <v>254</v>
      </c>
      <c r="R73" s="201" t="s">
        <v>127</v>
      </c>
      <c r="S73" s="203" t="s">
        <v>128</v>
      </c>
      <c r="T73" s="201" t="s">
        <v>129</v>
      </c>
      <c r="U73" s="201">
        <v>10202</v>
      </c>
      <c r="V73" s="201">
        <v>10202</v>
      </c>
      <c r="W73" s="201">
        <v>27</v>
      </c>
      <c r="X73" s="201">
        <v>2025</v>
      </c>
      <c r="Y73" s="201">
        <v>202</v>
      </c>
      <c r="Z73" s="201">
        <v>0</v>
      </c>
      <c r="AA73" s="202">
        <v>46013</v>
      </c>
      <c r="AB73" s="201" t="s">
        <v>466</v>
      </c>
      <c r="AC73" s="202">
        <v>46015</v>
      </c>
      <c r="AD73" s="205">
        <v>46023</v>
      </c>
      <c r="AE73" s="205">
        <v>46015</v>
      </c>
      <c r="AF73" s="209">
        <f t="shared" si="9"/>
        <v>-8</v>
      </c>
      <c r="AG73" s="207">
        <f t="shared" si="10"/>
        <v>1650</v>
      </c>
      <c r="AH73" s="208">
        <f t="shared" si="11"/>
        <v>-13200</v>
      </c>
      <c r="AI73" s="209" t="s">
        <v>131</v>
      </c>
    </row>
    <row r="74" spans="1:35" x14ac:dyDescent="0.2">
      <c r="A74" s="201">
        <v>2025</v>
      </c>
      <c r="B74" s="201">
        <v>271</v>
      </c>
      <c r="C74" s="202">
        <v>45996</v>
      </c>
      <c r="D74" s="203" t="s">
        <v>467</v>
      </c>
      <c r="E74" s="202">
        <v>45995</v>
      </c>
      <c r="F74" s="203" t="s">
        <v>235</v>
      </c>
      <c r="G74" s="204">
        <v>2500</v>
      </c>
      <c r="H74" s="204">
        <v>450.82</v>
      </c>
      <c r="I74" s="201" t="s">
        <v>131</v>
      </c>
      <c r="J74" s="204">
        <f t="shared" si="8"/>
        <v>2500</v>
      </c>
      <c r="K74" s="201" t="s">
        <v>236</v>
      </c>
      <c r="L74" s="201" t="s">
        <v>123</v>
      </c>
      <c r="M74" s="201" t="s">
        <v>468</v>
      </c>
      <c r="N74" s="202">
        <v>45995</v>
      </c>
      <c r="O74" s="203" t="s">
        <v>238</v>
      </c>
      <c r="P74" s="201" t="s">
        <v>239</v>
      </c>
      <c r="Q74" s="201" t="s">
        <v>240</v>
      </c>
      <c r="R74" s="201" t="s">
        <v>127</v>
      </c>
      <c r="S74" s="203" t="s">
        <v>128</v>
      </c>
      <c r="T74" s="201" t="s">
        <v>129</v>
      </c>
      <c r="U74" s="201">
        <v>10202</v>
      </c>
      <c r="V74" s="201">
        <v>10202</v>
      </c>
      <c r="W74" s="201">
        <v>2</v>
      </c>
      <c r="X74" s="201">
        <v>2025</v>
      </c>
      <c r="Y74" s="201">
        <v>291</v>
      </c>
      <c r="Z74" s="201">
        <v>0</v>
      </c>
      <c r="AA74" s="202" t="s">
        <v>122</v>
      </c>
      <c r="AB74" s="201" t="s">
        <v>469</v>
      </c>
      <c r="AC74" s="202">
        <v>46003</v>
      </c>
      <c r="AD74" s="205">
        <v>46025</v>
      </c>
      <c r="AE74" s="205">
        <v>46006</v>
      </c>
      <c r="AF74" s="209">
        <f t="shared" si="9"/>
        <v>-19</v>
      </c>
      <c r="AG74" s="207">
        <f t="shared" si="10"/>
        <v>2500</v>
      </c>
      <c r="AH74" s="208">
        <f t="shared" si="11"/>
        <v>-47500</v>
      </c>
      <c r="AI74" s="209" t="s">
        <v>131</v>
      </c>
    </row>
    <row r="75" spans="1:35" x14ac:dyDescent="0.2">
      <c r="A75" s="201">
        <v>2025</v>
      </c>
      <c r="B75" s="201">
        <v>272</v>
      </c>
      <c r="C75" s="202">
        <v>45996</v>
      </c>
      <c r="D75" s="203" t="s">
        <v>470</v>
      </c>
      <c r="E75" s="202">
        <v>45988</v>
      </c>
      <c r="F75" s="203" t="s">
        <v>471</v>
      </c>
      <c r="G75" s="204">
        <v>160</v>
      </c>
      <c r="H75" s="204">
        <v>14.55</v>
      </c>
      <c r="I75" s="201" t="s">
        <v>121</v>
      </c>
      <c r="J75" s="204">
        <f t="shared" si="8"/>
        <v>145.44999999999999</v>
      </c>
      <c r="K75" s="201" t="s">
        <v>472</v>
      </c>
      <c r="L75" s="201" t="s">
        <v>123</v>
      </c>
      <c r="M75" s="201" t="s">
        <v>473</v>
      </c>
      <c r="N75" s="202">
        <v>45995</v>
      </c>
      <c r="O75" s="203" t="s">
        <v>474</v>
      </c>
      <c r="P75" s="201" t="s">
        <v>475</v>
      </c>
      <c r="Q75" s="201" t="s">
        <v>476</v>
      </c>
      <c r="R75" s="201" t="s">
        <v>127</v>
      </c>
      <c r="S75" s="203" t="s">
        <v>128</v>
      </c>
      <c r="T75" s="201" t="s">
        <v>155</v>
      </c>
      <c r="U75" s="201">
        <v>10102</v>
      </c>
      <c r="V75" s="201">
        <v>10102</v>
      </c>
      <c r="W75" s="201">
        <v>1</v>
      </c>
      <c r="X75" s="201">
        <v>2025</v>
      </c>
      <c r="Y75" s="201">
        <v>232</v>
      </c>
      <c r="Z75" s="201">
        <v>0</v>
      </c>
      <c r="AA75" s="202">
        <v>46008</v>
      </c>
      <c r="AB75" s="201" t="s">
        <v>477</v>
      </c>
      <c r="AC75" s="202">
        <v>46009</v>
      </c>
      <c r="AD75" s="205">
        <v>46025</v>
      </c>
      <c r="AE75" s="205">
        <v>46010</v>
      </c>
      <c r="AF75" s="209">
        <f t="shared" si="9"/>
        <v>-15</v>
      </c>
      <c r="AG75" s="207">
        <f t="shared" si="10"/>
        <v>145.44999999999999</v>
      </c>
      <c r="AH75" s="208">
        <f t="shared" si="11"/>
        <v>-2181.75</v>
      </c>
      <c r="AI75" s="209" t="s">
        <v>131</v>
      </c>
    </row>
    <row r="76" spans="1:35" x14ac:dyDescent="0.2">
      <c r="A76" s="201">
        <v>2025</v>
      </c>
      <c r="B76" s="201">
        <v>274</v>
      </c>
      <c r="C76" s="202">
        <v>45996</v>
      </c>
      <c r="D76" s="203" t="s">
        <v>478</v>
      </c>
      <c r="E76" s="202">
        <v>45995</v>
      </c>
      <c r="F76" s="203" t="s">
        <v>395</v>
      </c>
      <c r="G76" s="204">
        <v>4.95</v>
      </c>
      <c r="H76" s="204">
        <v>0</v>
      </c>
      <c r="I76" s="201" t="s">
        <v>131</v>
      </c>
      <c r="J76" s="204">
        <f t="shared" si="8"/>
        <v>4.95</v>
      </c>
      <c r="K76" s="201" t="s">
        <v>396</v>
      </c>
      <c r="L76" s="201" t="s">
        <v>123</v>
      </c>
      <c r="M76" s="201" t="s">
        <v>479</v>
      </c>
      <c r="N76" s="202">
        <v>45995</v>
      </c>
      <c r="O76" s="203" t="s">
        <v>398</v>
      </c>
      <c r="P76" s="201" t="s">
        <v>399</v>
      </c>
      <c r="Q76" s="201" t="s">
        <v>400</v>
      </c>
      <c r="R76" s="201" t="s">
        <v>127</v>
      </c>
      <c r="S76" s="203" t="s">
        <v>128</v>
      </c>
      <c r="T76" s="201" t="s">
        <v>129</v>
      </c>
      <c r="U76" s="201">
        <v>10202</v>
      </c>
      <c r="V76" s="201">
        <v>10202</v>
      </c>
      <c r="W76" s="201">
        <v>2</v>
      </c>
      <c r="X76" s="201">
        <v>2025</v>
      </c>
      <c r="Y76" s="201">
        <v>339</v>
      </c>
      <c r="Z76" s="201">
        <v>0</v>
      </c>
      <c r="AA76" s="202">
        <v>46008</v>
      </c>
      <c r="AB76" s="201" t="s">
        <v>480</v>
      </c>
      <c r="AC76" s="202">
        <v>46009</v>
      </c>
      <c r="AD76" s="205">
        <v>46025</v>
      </c>
      <c r="AE76" s="205">
        <v>46010</v>
      </c>
      <c r="AF76" s="209">
        <f t="shared" si="9"/>
        <v>-15</v>
      </c>
      <c r="AG76" s="207">
        <f t="shared" si="10"/>
        <v>4.95</v>
      </c>
      <c r="AH76" s="208">
        <f t="shared" si="11"/>
        <v>-74.25</v>
      </c>
      <c r="AI76" s="209" t="s">
        <v>131</v>
      </c>
    </row>
    <row r="77" spans="1:35" x14ac:dyDescent="0.2">
      <c r="A77" s="201">
        <v>2025</v>
      </c>
      <c r="B77" s="201">
        <v>276</v>
      </c>
      <c r="C77" s="202">
        <v>46002</v>
      </c>
      <c r="D77" s="203" t="s">
        <v>481</v>
      </c>
      <c r="E77" s="202">
        <v>45986</v>
      </c>
      <c r="F77" s="203" t="s">
        <v>482</v>
      </c>
      <c r="G77" s="204">
        <v>1000.4</v>
      </c>
      <c r="H77" s="204">
        <v>180.4</v>
      </c>
      <c r="I77" s="201" t="s">
        <v>121</v>
      </c>
      <c r="J77" s="204">
        <f t="shared" si="8"/>
        <v>820</v>
      </c>
      <c r="K77" s="201" t="s">
        <v>483</v>
      </c>
      <c r="L77" s="201" t="s">
        <v>123</v>
      </c>
      <c r="M77" s="201" t="s">
        <v>484</v>
      </c>
      <c r="N77" s="202">
        <v>45997</v>
      </c>
      <c r="O77" s="203" t="s">
        <v>485</v>
      </c>
      <c r="P77" s="201" t="s">
        <v>486</v>
      </c>
      <c r="Q77" s="201" t="s">
        <v>486</v>
      </c>
      <c r="R77" s="201" t="s">
        <v>127</v>
      </c>
      <c r="S77" s="203" t="s">
        <v>128</v>
      </c>
      <c r="T77" s="201" t="s">
        <v>129</v>
      </c>
      <c r="U77" s="201">
        <v>10202</v>
      </c>
      <c r="V77" s="201">
        <v>10202</v>
      </c>
      <c r="W77" s="201">
        <v>28</v>
      </c>
      <c r="X77" s="201">
        <v>2025</v>
      </c>
      <c r="Y77" s="201">
        <v>186</v>
      </c>
      <c r="Z77" s="201">
        <v>0</v>
      </c>
      <c r="AA77" s="202">
        <v>46008</v>
      </c>
      <c r="AB77" s="201" t="s">
        <v>487</v>
      </c>
      <c r="AC77" s="202">
        <v>46009</v>
      </c>
      <c r="AD77" s="205">
        <v>46026</v>
      </c>
      <c r="AE77" s="205">
        <v>46010</v>
      </c>
      <c r="AF77" s="209">
        <f t="shared" si="9"/>
        <v>-16</v>
      </c>
      <c r="AG77" s="207">
        <f t="shared" si="10"/>
        <v>820</v>
      </c>
      <c r="AH77" s="208">
        <f t="shared" si="11"/>
        <v>-13120</v>
      </c>
      <c r="AI77" s="209" t="s">
        <v>131</v>
      </c>
    </row>
    <row r="78" spans="1:35" x14ac:dyDescent="0.2">
      <c r="A78" s="201">
        <v>2025</v>
      </c>
      <c r="B78" s="201">
        <v>277</v>
      </c>
      <c r="C78" s="202">
        <v>46003</v>
      </c>
      <c r="D78" s="203" t="s">
        <v>488</v>
      </c>
      <c r="E78" s="202">
        <v>46001</v>
      </c>
      <c r="F78" s="203" t="s">
        <v>122</v>
      </c>
      <c r="G78" s="204">
        <v>91.97</v>
      </c>
      <c r="H78" s="204">
        <v>0</v>
      </c>
      <c r="I78" s="201" t="s">
        <v>121</v>
      </c>
      <c r="J78" s="204">
        <f t="shared" si="8"/>
        <v>91.97</v>
      </c>
      <c r="K78" s="201" t="s">
        <v>122</v>
      </c>
      <c r="L78" s="201" t="s">
        <v>123</v>
      </c>
      <c r="M78" s="201" t="s">
        <v>489</v>
      </c>
      <c r="N78" s="202">
        <v>46002</v>
      </c>
      <c r="O78" s="203" t="s">
        <v>490</v>
      </c>
      <c r="P78" s="201" t="s">
        <v>491</v>
      </c>
      <c r="Q78" s="201" t="s">
        <v>491</v>
      </c>
      <c r="R78" s="201" t="s">
        <v>127</v>
      </c>
      <c r="S78" s="203" t="s">
        <v>128</v>
      </c>
      <c r="T78" s="201" t="s">
        <v>492</v>
      </c>
      <c r="U78" s="201">
        <v>10204</v>
      </c>
      <c r="V78" s="201">
        <v>10204</v>
      </c>
      <c r="W78" s="201">
        <v>1</v>
      </c>
      <c r="X78" s="201">
        <v>2025</v>
      </c>
      <c r="Y78" s="201">
        <v>68</v>
      </c>
      <c r="Z78" s="201">
        <v>0</v>
      </c>
      <c r="AA78" s="202">
        <v>46008</v>
      </c>
      <c r="AB78" s="201" t="s">
        <v>493</v>
      </c>
      <c r="AC78" s="202">
        <v>46009</v>
      </c>
      <c r="AD78" s="205">
        <v>46032</v>
      </c>
      <c r="AE78" s="205">
        <v>46010</v>
      </c>
      <c r="AF78" s="209">
        <f t="shared" si="9"/>
        <v>-22</v>
      </c>
      <c r="AG78" s="207">
        <f t="shared" si="10"/>
        <v>91.97</v>
      </c>
      <c r="AH78" s="208">
        <f t="shared" si="11"/>
        <v>-2023.34</v>
      </c>
      <c r="AI78" s="209" t="s">
        <v>131</v>
      </c>
    </row>
    <row r="79" spans="1:35" x14ac:dyDescent="0.2">
      <c r="A79" s="201">
        <v>2025</v>
      </c>
      <c r="B79" s="201">
        <v>277</v>
      </c>
      <c r="C79" s="202">
        <v>46003</v>
      </c>
      <c r="D79" s="203" t="s">
        <v>488</v>
      </c>
      <c r="E79" s="202">
        <v>46001</v>
      </c>
      <c r="F79" s="203" t="s">
        <v>122</v>
      </c>
      <c r="G79" s="204">
        <v>3644.02</v>
      </c>
      <c r="H79" s="204">
        <v>0</v>
      </c>
      <c r="I79" s="201" t="s">
        <v>121</v>
      </c>
      <c r="J79" s="204">
        <f t="shared" si="8"/>
        <v>3644.02</v>
      </c>
      <c r="K79" s="201" t="s">
        <v>122</v>
      </c>
      <c r="L79" s="201" t="s">
        <v>123</v>
      </c>
      <c r="M79" s="201" t="s">
        <v>489</v>
      </c>
      <c r="N79" s="202">
        <v>46002</v>
      </c>
      <c r="O79" s="203" t="s">
        <v>490</v>
      </c>
      <c r="P79" s="201" t="s">
        <v>491</v>
      </c>
      <c r="Q79" s="201" t="s">
        <v>491</v>
      </c>
      <c r="R79" s="201" t="s">
        <v>127</v>
      </c>
      <c r="S79" s="203" t="s">
        <v>128</v>
      </c>
      <c r="T79" s="201" t="s">
        <v>494</v>
      </c>
      <c r="U79" s="201">
        <v>30203</v>
      </c>
      <c r="V79" s="201">
        <v>30203</v>
      </c>
      <c r="W79" s="201">
        <v>1</v>
      </c>
      <c r="X79" s="201">
        <v>2025</v>
      </c>
      <c r="Y79" s="201">
        <v>69</v>
      </c>
      <c r="Z79" s="201">
        <v>0</v>
      </c>
      <c r="AA79" s="202">
        <v>46008</v>
      </c>
      <c r="AB79" s="201" t="s">
        <v>495</v>
      </c>
      <c r="AC79" s="202">
        <v>46009</v>
      </c>
      <c r="AD79" s="205">
        <v>46032</v>
      </c>
      <c r="AE79" s="205">
        <v>46010</v>
      </c>
      <c r="AF79" s="209">
        <f t="shared" si="9"/>
        <v>-22</v>
      </c>
      <c r="AG79" s="207">
        <f t="shared" si="10"/>
        <v>3644.02</v>
      </c>
      <c r="AH79" s="208">
        <f t="shared" si="11"/>
        <v>-80168.44</v>
      </c>
      <c r="AI79" s="209" t="s">
        <v>131</v>
      </c>
    </row>
    <row r="80" spans="1:35" x14ac:dyDescent="0.2">
      <c r="C80" s="104"/>
      <c r="D80" s="104"/>
      <c r="E80" s="104"/>
      <c r="F80" s="104"/>
      <c r="G80" s="104"/>
      <c r="H80" s="104"/>
      <c r="I80" s="104"/>
      <c r="J80" s="104"/>
      <c r="N80" s="104"/>
      <c r="O80" s="104"/>
      <c r="P80" s="104"/>
      <c r="Q80" s="104"/>
      <c r="S80" s="104"/>
      <c r="AC80" s="104"/>
      <c r="AD80" s="210"/>
      <c r="AE80" s="210"/>
      <c r="AF80" s="210"/>
      <c r="AG80" s="210"/>
      <c r="AH80" s="210"/>
      <c r="AI80" s="210"/>
    </row>
    <row r="81" spans="3:35" x14ac:dyDescent="0.2">
      <c r="C81" s="104"/>
      <c r="D81" s="104"/>
      <c r="E81" s="104"/>
      <c r="F81" s="104"/>
      <c r="G81" s="104"/>
      <c r="H81" s="104"/>
      <c r="I81" s="104"/>
      <c r="J81" s="104"/>
      <c r="N81" s="104"/>
      <c r="O81" s="104"/>
      <c r="P81" s="104"/>
      <c r="Q81" s="104"/>
      <c r="S81" s="104"/>
      <c r="AC81" s="104"/>
      <c r="AD81" s="210"/>
      <c r="AE81" s="210"/>
      <c r="AF81" s="211" t="s">
        <v>496</v>
      </c>
      <c r="AG81" s="212">
        <f>SUBTOTAL(9,AG7:AG79)</f>
        <v>367453.39</v>
      </c>
      <c r="AH81" s="212">
        <f>SUBTOTAL(9,AH7:AH79)</f>
        <v>152198.92000000007</v>
      </c>
      <c r="AI81" s="210"/>
    </row>
    <row r="82" spans="3:35" x14ac:dyDescent="0.2">
      <c r="C82" s="104"/>
      <c r="D82" s="104"/>
      <c r="E82" s="104"/>
      <c r="F82" s="104"/>
      <c r="G82" s="104"/>
      <c r="H82" s="104"/>
      <c r="I82" s="104"/>
      <c r="J82" s="104"/>
      <c r="N82" s="104"/>
      <c r="O82" s="104"/>
      <c r="P82" s="104"/>
      <c r="Q82" s="104"/>
      <c r="S82" s="104"/>
      <c r="AC82" s="104"/>
      <c r="AD82" s="104"/>
      <c r="AE82" s="104"/>
      <c r="AF82" s="211" t="s">
        <v>497</v>
      </c>
      <c r="AG82" s="104"/>
      <c r="AH82" s="212">
        <f>IF(AG81&lt;&gt;0,AH81/AG81,0)</f>
        <v>0.41419925395163742</v>
      </c>
    </row>
    <row r="83" spans="3:35" x14ac:dyDescent="0.2">
      <c r="C83" s="104"/>
      <c r="D83" s="104"/>
      <c r="E83" s="104"/>
      <c r="F83" s="104"/>
      <c r="G83" s="104"/>
      <c r="H83" s="104"/>
      <c r="I83" s="104"/>
      <c r="J83" s="104"/>
      <c r="N83" s="104"/>
      <c r="O83" s="104"/>
      <c r="P83" s="104"/>
      <c r="Q83" s="104"/>
      <c r="S83" s="104"/>
      <c r="AC83" s="104"/>
      <c r="AD83" s="104"/>
      <c r="AE83" s="104"/>
      <c r="AF83" s="104"/>
      <c r="AG83" s="104"/>
      <c r="AH83" s="113"/>
    </row>
    <row r="84" spans="3:35" x14ac:dyDescent="0.2">
      <c r="C84" s="104"/>
      <c r="D84" s="104"/>
      <c r="E84" s="104"/>
      <c r="F84" s="104"/>
      <c r="G84" s="104"/>
      <c r="H84" s="104"/>
      <c r="I84" s="104"/>
      <c r="J84" s="104"/>
      <c r="N84" s="104"/>
      <c r="O84" s="104"/>
      <c r="P84" s="104"/>
      <c r="Q84" s="104"/>
      <c r="S84" s="104"/>
      <c r="AC84" s="104"/>
      <c r="AD84" s="104"/>
      <c r="AE84" s="104"/>
      <c r="AF84" s="104"/>
      <c r="AG84" s="104"/>
      <c r="AH84" s="113"/>
    </row>
    <row r="85" spans="3:35" x14ac:dyDescent="0.2">
      <c r="C85" s="104"/>
      <c r="D85" s="104"/>
      <c r="E85" s="104"/>
      <c r="F85" s="104"/>
      <c r="G85" s="104"/>
      <c r="H85" s="104"/>
      <c r="I85" s="104"/>
      <c r="J85" s="104"/>
      <c r="N85" s="104"/>
      <c r="O85" s="104"/>
      <c r="P85" s="104"/>
      <c r="Q85" s="104"/>
      <c r="S85" s="104"/>
      <c r="AC85" s="104"/>
      <c r="AD85" s="104"/>
      <c r="AE85" s="104"/>
      <c r="AF85" s="104"/>
      <c r="AG85" s="104"/>
      <c r="AH85" s="113"/>
    </row>
    <row r="86" spans="3:35" x14ac:dyDescent="0.2">
      <c r="C86" s="104"/>
      <c r="D86" s="104"/>
      <c r="E86" s="104"/>
      <c r="F86" s="104"/>
      <c r="G86" s="104"/>
      <c r="H86" s="104"/>
      <c r="I86" s="104"/>
      <c r="J86" s="104"/>
      <c r="N86" s="104"/>
      <c r="O86" s="104"/>
      <c r="P86" s="104"/>
      <c r="Q86" s="104"/>
      <c r="S86" s="104"/>
      <c r="AC86" s="104"/>
      <c r="AD86" s="104"/>
      <c r="AE86" s="104"/>
      <c r="AF86" s="104"/>
      <c r="AG86" s="104"/>
      <c r="AH86" s="113"/>
    </row>
    <row r="87" spans="3:35" x14ac:dyDescent="0.2">
      <c r="C87" s="104"/>
      <c r="D87" s="104"/>
      <c r="E87" s="104"/>
      <c r="F87" s="104"/>
      <c r="G87" s="104"/>
      <c r="H87" s="104"/>
      <c r="I87" s="104"/>
      <c r="J87" s="104"/>
      <c r="N87" s="104"/>
      <c r="O87" s="104"/>
      <c r="P87" s="104"/>
      <c r="Q87" s="104"/>
      <c r="S87" s="104"/>
      <c r="AC87" s="104"/>
      <c r="AD87" s="104"/>
      <c r="AE87" s="104"/>
      <c r="AF87" s="104"/>
      <c r="AG87" s="104"/>
      <c r="AH87" s="113"/>
    </row>
    <row r="88" spans="3:35" x14ac:dyDescent="0.2">
      <c r="C88" s="104"/>
      <c r="D88" s="104"/>
      <c r="E88" s="104"/>
      <c r="F88" s="104"/>
      <c r="G88" s="104"/>
      <c r="H88" s="104"/>
      <c r="I88" s="104"/>
      <c r="J88" s="104"/>
      <c r="N88" s="104"/>
      <c r="O88" s="104"/>
      <c r="P88" s="104"/>
      <c r="Q88" s="104"/>
      <c r="S88" s="104"/>
      <c r="AC88" s="104"/>
      <c r="AD88" s="104"/>
      <c r="AE88" s="104"/>
      <c r="AF88" s="104"/>
      <c r="AG88" s="104"/>
      <c r="AH88" s="113"/>
    </row>
    <row r="89" spans="3:35" x14ac:dyDescent="0.2">
      <c r="C89" s="104"/>
      <c r="D89" s="104"/>
      <c r="E89" s="104"/>
      <c r="F89" s="104"/>
      <c r="G89" s="104"/>
      <c r="H89" s="104"/>
      <c r="I89" s="104"/>
      <c r="J89" s="104"/>
      <c r="N89" s="104"/>
      <c r="O89" s="104"/>
      <c r="P89" s="104"/>
      <c r="Q89" s="104"/>
      <c r="S89" s="104"/>
      <c r="AC89" s="104"/>
      <c r="AD89" s="104"/>
      <c r="AE89" s="104"/>
      <c r="AF89" s="104"/>
      <c r="AG89" s="104"/>
      <c r="AH89" s="113"/>
    </row>
  </sheetData>
  <autoFilter ref="A6:AI6" xr:uid="{26424FCA-F968-4C6A-B285-3E12DE01DA48}"/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73">
    <dataValidation type="list" allowBlank="1" showInputMessage="1" showErrorMessage="1" errorTitle="ESCLUSIONE DAL CALCOLO" error="Selezionare 'SI' se si vuole escludere la Fattura dal CALCOLO" sqref="AI7" xr:uid="{4BCE9769-77A2-4D69-B3C5-30BFF1161DE9}">
      <formula1>"SI,NO"</formula1>
    </dataValidation>
    <dataValidation type="list" allowBlank="1" showInputMessage="1" showErrorMessage="1" errorTitle="ESCLUSIONE DAL CALCOLO" error="Selezionare 'SI' se si vuole escludere la Fattura dal CALCOLO" sqref="AI8" xr:uid="{14DE3FCB-8791-4671-AAA7-2069CD0F1CA8}">
      <formula1>"SI,NO"</formula1>
    </dataValidation>
    <dataValidation type="list" allowBlank="1" showInputMessage="1" showErrorMessage="1" errorTitle="ESCLUSIONE DAL CALCOLO" error="Selezionare 'SI' se si vuole escludere la Fattura dal CALCOLO" sqref="AI9" xr:uid="{2B085E77-E8A3-4A11-A191-F6DF5AA439B0}">
      <formula1>"SI,NO"</formula1>
    </dataValidation>
    <dataValidation type="list" allowBlank="1" showInputMessage="1" showErrorMessage="1" errorTitle="ESCLUSIONE DAL CALCOLO" error="Selezionare 'SI' se si vuole escludere la Fattura dal CALCOLO" sqref="AI10" xr:uid="{723EC8A8-74C6-4B10-A147-D285938CF127}">
      <formula1>"SI,NO"</formula1>
    </dataValidation>
    <dataValidation type="list" allowBlank="1" showInputMessage="1" showErrorMessage="1" errorTitle="ESCLUSIONE DAL CALCOLO" error="Selezionare 'SI' se si vuole escludere la Fattura dal CALCOLO" sqref="AI11" xr:uid="{7880EFB3-1D2F-443F-8AB8-2A24A687D6AC}">
      <formula1>"SI,NO"</formula1>
    </dataValidation>
    <dataValidation type="list" allowBlank="1" showInputMessage="1" showErrorMessage="1" errorTitle="ESCLUSIONE DAL CALCOLO" error="Selezionare 'SI' se si vuole escludere la Fattura dal CALCOLO" sqref="AI12" xr:uid="{9612051F-1DD2-4E61-9288-25EA2F260931}">
      <formula1>"SI,NO"</formula1>
    </dataValidation>
    <dataValidation type="list" allowBlank="1" showInputMessage="1" showErrorMessage="1" errorTitle="ESCLUSIONE DAL CALCOLO" error="Selezionare 'SI' se si vuole escludere la Fattura dal CALCOLO" sqref="AI13" xr:uid="{35754421-64A4-4A9A-B207-968E6D347BA9}">
      <formula1>"SI,NO"</formula1>
    </dataValidation>
    <dataValidation type="list" allowBlank="1" showInputMessage="1" showErrorMessage="1" errorTitle="ESCLUSIONE DAL CALCOLO" error="Selezionare 'SI' se si vuole escludere la Fattura dal CALCOLO" sqref="AI14" xr:uid="{F52A00E1-8226-42A7-9AFF-3DB5BA1F8DE6}">
      <formula1>"SI,NO"</formula1>
    </dataValidation>
    <dataValidation type="list" allowBlank="1" showInputMessage="1" showErrorMessage="1" errorTitle="ESCLUSIONE DAL CALCOLO" error="Selezionare 'SI' se si vuole escludere la Fattura dal CALCOLO" sqref="AI15" xr:uid="{53ED31B1-1EE9-474D-8FF8-B7556100DA03}">
      <formula1>"SI,NO"</formula1>
    </dataValidation>
    <dataValidation type="list" allowBlank="1" showInputMessage="1" showErrorMessage="1" errorTitle="ESCLUSIONE DAL CALCOLO" error="Selezionare 'SI' se si vuole escludere la Fattura dal CALCOLO" sqref="AI16" xr:uid="{38C1A3B9-E6D8-4C92-93F0-F68D15B7B9EE}">
      <formula1>"SI,NO"</formula1>
    </dataValidation>
    <dataValidation type="list" allowBlank="1" showInputMessage="1" showErrorMessage="1" errorTitle="ESCLUSIONE DAL CALCOLO" error="Selezionare 'SI' se si vuole escludere la Fattura dal CALCOLO" sqref="AI17" xr:uid="{24D904A7-BFB6-434F-87C0-72295B3C480F}">
      <formula1>"SI,NO"</formula1>
    </dataValidation>
    <dataValidation type="list" allowBlank="1" showInputMessage="1" showErrorMessage="1" errorTitle="ESCLUSIONE DAL CALCOLO" error="Selezionare 'SI' se si vuole escludere la Fattura dal CALCOLO" sqref="AI18" xr:uid="{A2C0A319-FFEC-4FCD-9D47-1CA3BAB6A604}">
      <formula1>"SI,NO"</formula1>
    </dataValidation>
    <dataValidation type="list" allowBlank="1" showInputMessage="1" showErrorMessage="1" errorTitle="ESCLUSIONE DAL CALCOLO" error="Selezionare 'SI' se si vuole escludere la Fattura dal CALCOLO" sqref="AI19" xr:uid="{D0B3B96D-08C5-4391-93DE-76EAE9F20A5F}">
      <formula1>"SI,NO"</formula1>
    </dataValidation>
    <dataValidation type="list" allowBlank="1" showInputMessage="1" showErrorMessage="1" errorTitle="ESCLUSIONE DAL CALCOLO" error="Selezionare 'SI' se si vuole escludere la Fattura dal CALCOLO" sqref="AI20" xr:uid="{E0A4F496-7CFC-4418-BE79-C06B21EF8A43}">
      <formula1>"SI,NO"</formula1>
    </dataValidation>
    <dataValidation type="list" allowBlank="1" showInputMessage="1" showErrorMessage="1" errorTitle="ESCLUSIONE DAL CALCOLO" error="Selezionare 'SI' se si vuole escludere la Fattura dal CALCOLO" sqref="AI21" xr:uid="{A75B27ED-F66C-43CB-9730-A4539C007586}">
      <formula1>"SI,NO"</formula1>
    </dataValidation>
    <dataValidation type="list" allowBlank="1" showInputMessage="1" showErrorMessage="1" errorTitle="ESCLUSIONE DAL CALCOLO" error="Selezionare 'SI' se si vuole escludere la Fattura dal CALCOLO" sqref="AI22" xr:uid="{0B2D622B-4AA2-410C-AAEC-E5E26E7DC11D}">
      <formula1>"SI,NO"</formula1>
    </dataValidation>
    <dataValidation type="list" allowBlank="1" showInputMessage="1" showErrorMessage="1" errorTitle="ESCLUSIONE DAL CALCOLO" error="Selezionare 'SI' se si vuole escludere la Fattura dal CALCOLO" sqref="AI23" xr:uid="{865166EE-2F1D-4B20-969D-9A53FC9B5D8A}">
      <formula1>"SI,NO"</formula1>
    </dataValidation>
    <dataValidation type="list" allowBlank="1" showInputMessage="1" showErrorMessage="1" errorTitle="ESCLUSIONE DAL CALCOLO" error="Selezionare 'SI' se si vuole escludere la Fattura dal CALCOLO" sqref="AI24" xr:uid="{0656DE3F-4C7D-42D4-9320-1D475FC4FD64}">
      <formula1>"SI,NO"</formula1>
    </dataValidation>
    <dataValidation type="list" allowBlank="1" showInputMessage="1" showErrorMessage="1" errorTitle="ESCLUSIONE DAL CALCOLO" error="Selezionare 'SI' se si vuole escludere la Fattura dal CALCOLO" sqref="AI25" xr:uid="{E912B8E9-C8FE-4C0F-95F3-7A18F0931B4D}">
      <formula1>"SI,NO"</formula1>
    </dataValidation>
    <dataValidation type="list" allowBlank="1" showInputMessage="1" showErrorMessage="1" errorTitle="ESCLUSIONE DAL CALCOLO" error="Selezionare 'SI' se si vuole escludere la Fattura dal CALCOLO" sqref="AI26" xr:uid="{E2B33970-FC54-4E12-B261-8D5EB4AAFBBA}">
      <formula1>"SI,NO"</formula1>
    </dataValidation>
    <dataValidation type="list" allowBlank="1" showInputMessage="1" showErrorMessage="1" errorTitle="ESCLUSIONE DAL CALCOLO" error="Selezionare 'SI' se si vuole escludere la Fattura dal CALCOLO" sqref="AI27" xr:uid="{B08291A3-7B51-4F96-9175-346CC9FC0197}">
      <formula1>"SI,NO"</formula1>
    </dataValidation>
    <dataValidation type="list" allowBlank="1" showInputMessage="1" showErrorMessage="1" errorTitle="ESCLUSIONE DAL CALCOLO" error="Selezionare 'SI' se si vuole escludere la Fattura dal CALCOLO" sqref="AI28" xr:uid="{328E0C05-4456-4E98-A8C1-3932B98A1855}">
      <formula1>"SI,NO"</formula1>
    </dataValidation>
    <dataValidation type="list" allowBlank="1" showInputMessage="1" showErrorMessage="1" errorTitle="ESCLUSIONE DAL CALCOLO" error="Selezionare 'SI' se si vuole escludere la Fattura dal CALCOLO" sqref="AI29" xr:uid="{B4DB29AE-94FA-4A78-BE91-E0ECDEBAEE1B}">
      <formula1>"SI,NO"</formula1>
    </dataValidation>
    <dataValidation type="list" allowBlank="1" showInputMessage="1" showErrorMessage="1" errorTitle="ESCLUSIONE DAL CALCOLO" error="Selezionare 'SI' se si vuole escludere la Fattura dal CALCOLO" sqref="AI30" xr:uid="{74456547-3F3F-4A1E-A2C1-1BD90394CCF0}">
      <formula1>"SI,NO"</formula1>
    </dataValidation>
    <dataValidation type="list" allowBlank="1" showInputMessage="1" showErrorMessage="1" errorTitle="ESCLUSIONE DAL CALCOLO" error="Selezionare 'SI' se si vuole escludere la Fattura dal CALCOLO" sqref="AI31" xr:uid="{B30FBB6E-C7CF-48C0-B589-94158183D20E}">
      <formula1>"SI,NO"</formula1>
    </dataValidation>
    <dataValidation type="list" allowBlank="1" showInputMessage="1" showErrorMessage="1" errorTitle="ESCLUSIONE DAL CALCOLO" error="Selezionare 'SI' se si vuole escludere la Fattura dal CALCOLO" sqref="AI32" xr:uid="{D79B6FB7-8A72-4407-A72B-A28C93D1065B}">
      <formula1>"SI,NO"</formula1>
    </dataValidation>
    <dataValidation type="list" allowBlank="1" showInputMessage="1" showErrorMessage="1" errorTitle="ESCLUSIONE DAL CALCOLO" error="Selezionare 'SI' se si vuole escludere la Fattura dal CALCOLO" sqref="AI33" xr:uid="{606B988F-47E1-42FD-9A3A-0B849ECA3EE7}">
      <formula1>"SI,NO"</formula1>
    </dataValidation>
    <dataValidation type="list" allowBlank="1" showInputMessage="1" showErrorMessage="1" errorTitle="ESCLUSIONE DAL CALCOLO" error="Selezionare 'SI' se si vuole escludere la Fattura dal CALCOLO" sqref="AI34" xr:uid="{F9CB79E9-5487-49A1-AA80-54770F77F0D4}">
      <formula1>"SI,NO"</formula1>
    </dataValidation>
    <dataValidation type="list" allowBlank="1" showInputMessage="1" showErrorMessage="1" errorTitle="ESCLUSIONE DAL CALCOLO" error="Selezionare 'SI' se si vuole escludere la Fattura dal CALCOLO" sqref="AI35" xr:uid="{37E1CBC7-D48B-41E6-A5E4-46E15AF58285}">
      <formula1>"SI,NO"</formula1>
    </dataValidation>
    <dataValidation type="list" allowBlank="1" showInputMessage="1" showErrorMessage="1" errorTitle="ESCLUSIONE DAL CALCOLO" error="Selezionare 'SI' se si vuole escludere la Fattura dal CALCOLO" sqref="AI36" xr:uid="{4EB0D13F-B155-48B9-9FC2-4EBFBC18150A}">
      <formula1>"SI,NO"</formula1>
    </dataValidation>
    <dataValidation type="list" allowBlank="1" showInputMessage="1" showErrorMessage="1" errorTitle="ESCLUSIONE DAL CALCOLO" error="Selezionare 'SI' se si vuole escludere la Fattura dal CALCOLO" sqref="AI37" xr:uid="{3531110F-4843-41D6-B067-524081C49E81}">
      <formula1>"SI,NO"</formula1>
    </dataValidation>
    <dataValidation type="list" allowBlank="1" showInputMessage="1" showErrorMessage="1" errorTitle="ESCLUSIONE DAL CALCOLO" error="Selezionare 'SI' se si vuole escludere la Fattura dal CALCOLO" sqref="AI38" xr:uid="{EBAA3A1B-68DD-433A-94EF-4EAEE8BF5CDC}">
      <formula1>"SI,NO"</formula1>
    </dataValidation>
    <dataValidation type="list" allowBlank="1" showInputMessage="1" showErrorMessage="1" errorTitle="ESCLUSIONE DAL CALCOLO" error="Selezionare 'SI' se si vuole escludere la Fattura dal CALCOLO" sqref="AI39" xr:uid="{0C3DC010-9CAB-4B8B-B990-E03D30BA37DE}">
      <formula1>"SI,NO"</formula1>
    </dataValidation>
    <dataValidation type="list" allowBlank="1" showInputMessage="1" showErrorMessage="1" errorTitle="ESCLUSIONE DAL CALCOLO" error="Selezionare 'SI' se si vuole escludere la Fattura dal CALCOLO" sqref="AI40" xr:uid="{E925306F-356B-4222-B1D0-8C32FC6C7BA9}">
      <formula1>"SI,NO"</formula1>
    </dataValidation>
    <dataValidation type="list" allowBlank="1" showInputMessage="1" showErrorMessage="1" errorTitle="ESCLUSIONE DAL CALCOLO" error="Selezionare 'SI' se si vuole escludere la Fattura dal CALCOLO" sqref="AI41" xr:uid="{17FFFB76-4A0B-48A0-9967-8A3BC16F1E4D}">
      <formula1>"SI,NO"</formula1>
    </dataValidation>
    <dataValidation type="list" allowBlank="1" showInputMessage="1" showErrorMessage="1" errorTitle="ESCLUSIONE DAL CALCOLO" error="Selezionare 'SI' se si vuole escludere la Fattura dal CALCOLO" sqref="AI42" xr:uid="{37FBA9C9-9C1F-4262-8016-0C9046C2D861}">
      <formula1>"SI,NO"</formula1>
    </dataValidation>
    <dataValidation type="list" allowBlank="1" showInputMessage="1" showErrorMessage="1" errorTitle="ESCLUSIONE DAL CALCOLO" error="Selezionare 'SI' se si vuole escludere la Fattura dal CALCOLO" sqref="AI43" xr:uid="{0F913D5B-CC56-4D82-8482-546F0EBF304C}">
      <formula1>"SI,NO"</formula1>
    </dataValidation>
    <dataValidation type="list" allowBlank="1" showInputMessage="1" showErrorMessage="1" errorTitle="ESCLUSIONE DAL CALCOLO" error="Selezionare 'SI' se si vuole escludere la Fattura dal CALCOLO" sqref="AI44" xr:uid="{F4BC80A2-E6DB-4447-9CDB-D14160C1EFED}">
      <formula1>"SI,NO"</formula1>
    </dataValidation>
    <dataValidation type="list" allowBlank="1" showInputMessage="1" showErrorMessage="1" errorTitle="ESCLUSIONE DAL CALCOLO" error="Selezionare 'SI' se si vuole escludere la Fattura dal CALCOLO" sqref="AI45" xr:uid="{7632B3CF-680C-4608-AEAD-98257AB4793B}">
      <formula1>"SI,NO"</formula1>
    </dataValidation>
    <dataValidation type="list" allowBlank="1" showInputMessage="1" showErrorMessage="1" errorTitle="ESCLUSIONE DAL CALCOLO" error="Selezionare 'SI' se si vuole escludere la Fattura dal CALCOLO" sqref="AI46" xr:uid="{314418D5-3164-480E-B8B6-C90D9DB4B053}">
      <formula1>"SI,NO"</formula1>
    </dataValidation>
    <dataValidation type="list" allowBlank="1" showInputMessage="1" showErrorMessage="1" errorTitle="ESCLUSIONE DAL CALCOLO" error="Selezionare 'SI' se si vuole escludere la Fattura dal CALCOLO" sqref="AI47" xr:uid="{7E2CD998-2D0C-40D9-BE23-02EB4E41FCFA}">
      <formula1>"SI,NO"</formula1>
    </dataValidation>
    <dataValidation type="list" allowBlank="1" showInputMessage="1" showErrorMessage="1" errorTitle="ESCLUSIONE DAL CALCOLO" error="Selezionare 'SI' se si vuole escludere la Fattura dal CALCOLO" sqref="AI48" xr:uid="{30E3C29B-FB1E-433A-AABB-50164B8CD124}">
      <formula1>"SI,NO"</formula1>
    </dataValidation>
    <dataValidation type="list" allowBlank="1" showInputMessage="1" showErrorMessage="1" errorTitle="ESCLUSIONE DAL CALCOLO" error="Selezionare 'SI' se si vuole escludere la Fattura dal CALCOLO" sqref="AI49" xr:uid="{943C33FD-EFE5-4C14-AF54-CD2501432CA2}">
      <formula1>"SI,NO"</formula1>
    </dataValidation>
    <dataValidation type="list" allowBlank="1" showInputMessage="1" showErrorMessage="1" errorTitle="ESCLUSIONE DAL CALCOLO" error="Selezionare 'SI' se si vuole escludere la Fattura dal CALCOLO" sqref="AI50" xr:uid="{3787D763-273B-4CD9-8009-A78AFD7BBF67}">
      <formula1>"SI,NO"</formula1>
    </dataValidation>
    <dataValidation type="list" allowBlank="1" showInputMessage="1" showErrorMessage="1" errorTitle="ESCLUSIONE DAL CALCOLO" error="Selezionare 'SI' se si vuole escludere la Fattura dal CALCOLO" sqref="AI51" xr:uid="{72CB88E7-7469-4999-B988-1076633A35C8}">
      <formula1>"SI,NO"</formula1>
    </dataValidation>
    <dataValidation type="list" allowBlank="1" showInputMessage="1" showErrorMessage="1" errorTitle="ESCLUSIONE DAL CALCOLO" error="Selezionare 'SI' se si vuole escludere la Fattura dal CALCOLO" sqref="AI52" xr:uid="{199B952B-2FE4-4A21-BD89-30B012CE872D}">
      <formula1>"SI,NO"</formula1>
    </dataValidation>
    <dataValidation type="list" allowBlank="1" showInputMessage="1" showErrorMessage="1" errorTitle="ESCLUSIONE DAL CALCOLO" error="Selezionare 'SI' se si vuole escludere la Fattura dal CALCOLO" sqref="AI53" xr:uid="{11702E10-B4CE-41C1-800C-29EBE3E2344D}">
      <formula1>"SI,NO"</formula1>
    </dataValidation>
    <dataValidation type="list" allowBlank="1" showInputMessage="1" showErrorMessage="1" errorTitle="ESCLUSIONE DAL CALCOLO" error="Selezionare 'SI' se si vuole escludere la Fattura dal CALCOLO" sqref="AI54" xr:uid="{0B054DC8-AF03-4C75-9A2B-857A08B0C5E9}">
      <formula1>"SI,NO"</formula1>
    </dataValidation>
    <dataValidation type="list" allowBlank="1" showInputMessage="1" showErrorMessage="1" errorTitle="ESCLUSIONE DAL CALCOLO" error="Selezionare 'SI' se si vuole escludere la Fattura dal CALCOLO" sqref="AI55" xr:uid="{EA62FB3B-9EE8-4C83-861B-BE8CD961A1C4}">
      <formula1>"SI,NO"</formula1>
    </dataValidation>
    <dataValidation type="list" allowBlank="1" showInputMessage="1" showErrorMessage="1" errorTitle="ESCLUSIONE DAL CALCOLO" error="Selezionare 'SI' se si vuole escludere la Fattura dal CALCOLO" sqref="AI56" xr:uid="{B56A72E7-9924-42AD-8FC4-653AA994E83A}">
      <formula1>"SI,NO"</formula1>
    </dataValidation>
    <dataValidation type="list" allowBlank="1" showInputMessage="1" showErrorMessage="1" errorTitle="ESCLUSIONE DAL CALCOLO" error="Selezionare 'SI' se si vuole escludere la Fattura dal CALCOLO" sqref="AI57" xr:uid="{60BA49E2-CE38-4787-9820-C851E4AC4529}">
      <formula1>"SI,NO"</formula1>
    </dataValidation>
    <dataValidation type="list" allowBlank="1" showInputMessage="1" showErrorMessage="1" errorTitle="ESCLUSIONE DAL CALCOLO" error="Selezionare 'SI' se si vuole escludere la Fattura dal CALCOLO" sqref="AI58" xr:uid="{4EF79FB6-CD4B-4276-ABC6-31C55309C8A8}">
      <formula1>"SI,NO"</formula1>
    </dataValidation>
    <dataValidation type="list" allowBlank="1" showInputMessage="1" showErrorMessage="1" errorTitle="ESCLUSIONE DAL CALCOLO" error="Selezionare 'SI' se si vuole escludere la Fattura dal CALCOLO" sqref="AI59" xr:uid="{99AFD7DE-74C2-41A7-B831-5BE1FA6BBF02}">
      <formula1>"SI,NO"</formula1>
    </dataValidation>
    <dataValidation type="list" allowBlank="1" showInputMessage="1" showErrorMessage="1" errorTitle="ESCLUSIONE DAL CALCOLO" error="Selezionare 'SI' se si vuole escludere la Fattura dal CALCOLO" sqref="AI60" xr:uid="{9DE0C768-4E91-40C4-97C4-CF34DCBFA060}">
      <formula1>"SI,NO"</formula1>
    </dataValidation>
    <dataValidation type="list" allowBlank="1" showInputMessage="1" showErrorMessage="1" errorTitle="ESCLUSIONE DAL CALCOLO" error="Selezionare 'SI' se si vuole escludere la Fattura dal CALCOLO" sqref="AI61" xr:uid="{71733299-6B23-42BC-8142-466EBF261168}">
      <formula1>"SI,NO"</formula1>
    </dataValidation>
    <dataValidation type="list" allowBlank="1" showInputMessage="1" showErrorMessage="1" errorTitle="ESCLUSIONE DAL CALCOLO" error="Selezionare 'SI' se si vuole escludere la Fattura dal CALCOLO" sqref="AI62" xr:uid="{43B97E61-D931-4696-982C-9B712AB532B3}">
      <formula1>"SI,NO"</formula1>
    </dataValidation>
    <dataValidation type="list" allowBlank="1" showInputMessage="1" showErrorMessage="1" errorTitle="ESCLUSIONE DAL CALCOLO" error="Selezionare 'SI' se si vuole escludere la Fattura dal CALCOLO" sqref="AI63" xr:uid="{AB0F1DD5-102D-4613-BF37-D3C2D2A1BA94}">
      <formula1>"SI,NO"</formula1>
    </dataValidation>
    <dataValidation type="list" allowBlank="1" showInputMessage="1" showErrorMessage="1" errorTitle="ESCLUSIONE DAL CALCOLO" error="Selezionare 'SI' se si vuole escludere la Fattura dal CALCOLO" sqref="AI64" xr:uid="{B6B561B2-C112-46A9-97E0-4C6F9A49E4E3}">
      <formula1>"SI,NO"</formula1>
    </dataValidation>
    <dataValidation type="list" allowBlank="1" showInputMessage="1" showErrorMessage="1" errorTitle="ESCLUSIONE DAL CALCOLO" error="Selezionare 'SI' se si vuole escludere la Fattura dal CALCOLO" sqref="AI65" xr:uid="{7B23E14E-76A6-4004-8EC2-D2A4F89E1468}">
      <formula1>"SI,NO"</formula1>
    </dataValidation>
    <dataValidation type="list" allowBlank="1" showInputMessage="1" showErrorMessage="1" errorTitle="ESCLUSIONE DAL CALCOLO" error="Selezionare 'SI' se si vuole escludere la Fattura dal CALCOLO" sqref="AI66" xr:uid="{28F055C3-33B0-4EE7-AC99-1FA97F15EF09}">
      <formula1>"SI,NO"</formula1>
    </dataValidation>
    <dataValidation type="list" allowBlank="1" showInputMessage="1" showErrorMessage="1" errorTitle="ESCLUSIONE DAL CALCOLO" error="Selezionare 'SI' se si vuole escludere la Fattura dal CALCOLO" sqref="AI67" xr:uid="{90C1C322-9F18-48FB-8E6B-23BE8CCD5B5E}">
      <formula1>"SI,NO"</formula1>
    </dataValidation>
    <dataValidation type="list" allowBlank="1" showInputMessage="1" showErrorMessage="1" errorTitle="ESCLUSIONE DAL CALCOLO" error="Selezionare 'SI' se si vuole escludere la Fattura dal CALCOLO" sqref="AI68" xr:uid="{A84F190D-CD44-445F-9B3C-0D15D72952D9}">
      <formula1>"SI,NO"</formula1>
    </dataValidation>
    <dataValidation type="list" allowBlank="1" showInputMessage="1" showErrorMessage="1" errorTitle="ESCLUSIONE DAL CALCOLO" error="Selezionare 'SI' se si vuole escludere la Fattura dal CALCOLO" sqref="AI69" xr:uid="{7EC2CB8E-1B25-4ECA-A450-82887ED104EA}">
      <formula1>"SI,NO"</formula1>
    </dataValidation>
    <dataValidation type="list" allowBlank="1" showInputMessage="1" showErrorMessage="1" errorTitle="ESCLUSIONE DAL CALCOLO" error="Selezionare 'SI' se si vuole escludere la Fattura dal CALCOLO" sqref="AI70" xr:uid="{C0076A37-87D0-4956-B51C-1BAFBCC89C95}">
      <formula1>"SI,NO"</formula1>
    </dataValidation>
    <dataValidation type="list" allowBlank="1" showInputMessage="1" showErrorMessage="1" errorTitle="ESCLUSIONE DAL CALCOLO" error="Selezionare 'SI' se si vuole escludere la Fattura dal CALCOLO" sqref="AI71" xr:uid="{70E81292-A51A-4953-B7D4-89FE8BFA73BE}">
      <formula1>"SI,NO"</formula1>
    </dataValidation>
    <dataValidation type="list" allowBlank="1" showInputMessage="1" showErrorMessage="1" errorTitle="ESCLUSIONE DAL CALCOLO" error="Selezionare 'SI' se si vuole escludere la Fattura dal CALCOLO" sqref="AI72" xr:uid="{7E0E55EA-9ED2-40C9-B0C3-56927796EAFA}">
      <formula1>"SI,NO"</formula1>
    </dataValidation>
    <dataValidation type="list" allowBlank="1" showInputMessage="1" showErrorMessage="1" errorTitle="ESCLUSIONE DAL CALCOLO" error="Selezionare 'SI' se si vuole escludere la Fattura dal CALCOLO" sqref="AI73" xr:uid="{171D5E6F-F898-4A43-B5C6-CCD3FC7DF3D1}">
      <formula1>"SI,NO"</formula1>
    </dataValidation>
    <dataValidation type="list" allowBlank="1" showInputMessage="1" showErrorMessage="1" errorTitle="ESCLUSIONE DAL CALCOLO" error="Selezionare 'SI' se si vuole escludere la Fattura dal CALCOLO" sqref="AI74" xr:uid="{0F12F5F1-9754-4FB8-8F99-016FB4C460B3}">
      <formula1>"SI,NO"</formula1>
    </dataValidation>
    <dataValidation type="list" allowBlank="1" showInputMessage="1" showErrorMessage="1" errorTitle="ESCLUSIONE DAL CALCOLO" error="Selezionare 'SI' se si vuole escludere la Fattura dal CALCOLO" sqref="AI75" xr:uid="{A85FB8B4-BD63-4E38-855C-ADD7BAC916F6}">
      <formula1>"SI,NO"</formula1>
    </dataValidation>
    <dataValidation type="list" allowBlank="1" showInputMessage="1" showErrorMessage="1" errorTitle="ESCLUSIONE DAL CALCOLO" error="Selezionare 'SI' se si vuole escludere la Fattura dal CALCOLO" sqref="AI76" xr:uid="{C3711E03-7F92-45E6-9E1C-A62F725F6F91}">
      <formula1>"SI,NO"</formula1>
    </dataValidation>
    <dataValidation type="list" allowBlank="1" showInputMessage="1" showErrorMessage="1" errorTitle="ESCLUSIONE DAL CALCOLO" error="Selezionare 'SI' se si vuole escludere la Fattura dal CALCOLO" sqref="AI77" xr:uid="{C6DCA7CE-F170-4709-B1E9-6ADF6F7B81EF}">
      <formula1>"SI,NO"</formula1>
    </dataValidation>
    <dataValidation type="list" allowBlank="1" showInputMessage="1" showErrorMessage="1" errorTitle="ESCLUSIONE DAL CALCOLO" error="Selezionare 'SI' se si vuole escludere la Fattura dal CALCOLO" sqref="AI78" xr:uid="{89B18B49-3344-4A1F-A5BA-B81162687C98}">
      <formula1>"SI,NO"</formula1>
    </dataValidation>
    <dataValidation type="list" allowBlank="1" showInputMessage="1" showErrorMessage="1" errorTitle="ESCLUSIONE DAL CALCOLO" error="Selezionare 'SI' se si vuole escludere la Fattura dal CALCOLO" sqref="AI79" xr:uid="{CCFA8E8D-DAA1-4D44-B65D-BA22ACBECD11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2F102-32F5-42CE-B708-CB5EF0F98AB4}">
  <dimension ref="A1:P73"/>
  <sheetViews>
    <sheetView showGridLines="0" zoomScaleNormal="100" workbookViewId="0"/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19" customWidth="1"/>
    <col min="14" max="14" width="14.7109375" style="1" customWidth="1"/>
    <col min="15" max="15" width="16" style="130" customWidth="1"/>
    <col min="16" max="16" width="18.140625" hidden="1" customWidth="1"/>
  </cols>
  <sheetData>
    <row r="1" spans="1:16" ht="23.1" customHeight="1" x14ac:dyDescent="0.35">
      <c r="A1" s="220" t="s">
        <v>118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40"/>
    </row>
    <row r="2" spans="1:16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0"/>
      <c r="N2" s="117"/>
      <c r="O2" s="127"/>
    </row>
    <row r="3" spans="1:16" ht="23.1" customHeight="1" x14ac:dyDescent="0.2">
      <c r="A3" s="223" t="s">
        <v>56</v>
      </c>
      <c r="B3" s="224"/>
      <c r="C3" s="224"/>
      <c r="D3" s="224"/>
      <c r="E3" s="224"/>
      <c r="F3" s="224"/>
      <c r="G3" s="224"/>
      <c r="H3" s="224"/>
      <c r="I3" s="224"/>
      <c r="J3" s="224"/>
      <c r="K3" s="239"/>
      <c r="L3" s="239"/>
      <c r="M3" s="239"/>
      <c r="N3" s="239"/>
      <c r="O3" s="240"/>
    </row>
    <row r="4" spans="1:16" ht="23.1" customHeight="1" x14ac:dyDescent="0.2">
      <c r="A4" s="223"/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40"/>
    </row>
    <row r="5" spans="1:16" s="62" customFormat="1" ht="23.1" customHeight="1" x14ac:dyDescent="0.2">
      <c r="A5" s="237" t="s">
        <v>63</v>
      </c>
      <c r="B5" s="238"/>
      <c r="C5" s="238"/>
      <c r="D5" s="238"/>
      <c r="E5" s="238"/>
      <c r="F5" s="238"/>
      <c r="G5" s="238"/>
      <c r="H5" s="238"/>
      <c r="I5" s="238"/>
      <c r="J5" s="238"/>
      <c r="K5" s="257" t="s">
        <v>64</v>
      </c>
      <c r="L5" s="258"/>
      <c r="M5" s="258"/>
      <c r="N5" s="258"/>
      <c r="O5" s="259"/>
    </row>
    <row r="6" spans="1:16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1" t="s">
        <v>61</v>
      </c>
      <c r="N6" s="118" t="s">
        <v>60</v>
      </c>
      <c r="O6" s="128" t="s">
        <v>62</v>
      </c>
    </row>
    <row r="7" spans="1:16" x14ac:dyDescent="0.2">
      <c r="A7" s="211">
        <v>516</v>
      </c>
      <c r="B7" s="202">
        <v>45938</v>
      </c>
      <c r="C7" s="213" t="s">
        <v>498</v>
      </c>
      <c r="D7" s="213" t="s">
        <v>499</v>
      </c>
      <c r="G7" s="214" t="s">
        <v>122</v>
      </c>
      <c r="J7" s="215">
        <v>15500.4</v>
      </c>
      <c r="K7" s="209" t="s">
        <v>122</v>
      </c>
      <c r="L7" s="205">
        <v>45938</v>
      </c>
      <c r="M7" s="209">
        <f t="shared" ref="M7:M38" si="0">IF(K7&lt;&gt;"",L7-K7,0)</f>
        <v>0</v>
      </c>
      <c r="N7" s="207">
        <v>15500.4</v>
      </c>
      <c r="O7" s="208">
        <f t="shared" ref="O7:O38" si="1">IF(K7&lt;&gt;"",N7*M7,0)</f>
        <v>0</v>
      </c>
      <c r="P7">
        <f t="shared" ref="P7:P38" si="2">IF(K7&lt;&gt;"",N7,0)</f>
        <v>0</v>
      </c>
    </row>
    <row r="8" spans="1:16" x14ac:dyDescent="0.2">
      <c r="A8" s="211">
        <v>517</v>
      </c>
      <c r="B8" s="202">
        <v>45938</v>
      </c>
      <c r="C8" s="213" t="s">
        <v>498</v>
      </c>
      <c r="D8" s="213" t="s">
        <v>500</v>
      </c>
      <c r="G8" s="214" t="s">
        <v>122</v>
      </c>
      <c r="J8" s="215">
        <v>5721.6</v>
      </c>
      <c r="K8" s="209" t="s">
        <v>122</v>
      </c>
      <c r="L8" s="205">
        <v>45938</v>
      </c>
      <c r="M8" s="209">
        <f t="shared" si="0"/>
        <v>0</v>
      </c>
      <c r="N8" s="207">
        <v>5721.6</v>
      </c>
      <c r="O8" s="208">
        <f t="shared" si="1"/>
        <v>0</v>
      </c>
      <c r="P8">
        <f t="shared" si="2"/>
        <v>0</v>
      </c>
    </row>
    <row r="9" spans="1:16" x14ac:dyDescent="0.2">
      <c r="A9" s="211">
        <v>526</v>
      </c>
      <c r="B9" s="202">
        <v>45945</v>
      </c>
      <c r="C9" s="213" t="s">
        <v>501</v>
      </c>
      <c r="D9" s="213" t="s">
        <v>502</v>
      </c>
      <c r="G9" s="214" t="s">
        <v>122</v>
      </c>
      <c r="J9" s="215">
        <v>187</v>
      </c>
      <c r="K9" s="209" t="s">
        <v>122</v>
      </c>
      <c r="L9" s="205">
        <v>45945</v>
      </c>
      <c r="M9" s="209">
        <f t="shared" si="0"/>
        <v>0</v>
      </c>
      <c r="N9" s="207">
        <v>187</v>
      </c>
      <c r="O9" s="208">
        <f t="shared" si="1"/>
        <v>0</v>
      </c>
      <c r="P9">
        <f t="shared" si="2"/>
        <v>0</v>
      </c>
    </row>
    <row r="10" spans="1:16" x14ac:dyDescent="0.2">
      <c r="A10" s="211">
        <v>527</v>
      </c>
      <c r="B10" s="202">
        <v>45945</v>
      </c>
      <c r="C10" s="213" t="s">
        <v>503</v>
      </c>
      <c r="D10" s="213" t="s">
        <v>504</v>
      </c>
      <c r="G10" s="214" t="s">
        <v>122</v>
      </c>
      <c r="J10" s="215">
        <v>148</v>
      </c>
      <c r="K10" s="209" t="s">
        <v>122</v>
      </c>
      <c r="L10" s="205">
        <v>45945</v>
      </c>
      <c r="M10" s="209">
        <f t="shared" si="0"/>
        <v>0</v>
      </c>
      <c r="N10" s="207">
        <v>148</v>
      </c>
      <c r="O10" s="208">
        <f t="shared" si="1"/>
        <v>0</v>
      </c>
      <c r="P10">
        <f t="shared" si="2"/>
        <v>0</v>
      </c>
    </row>
    <row r="11" spans="1:16" x14ac:dyDescent="0.2">
      <c r="A11" s="211">
        <v>528</v>
      </c>
      <c r="B11" s="202">
        <v>45945</v>
      </c>
      <c r="C11" s="213" t="s">
        <v>505</v>
      </c>
      <c r="D11" s="213" t="s">
        <v>506</v>
      </c>
      <c r="G11" s="214" t="s">
        <v>122</v>
      </c>
      <c r="J11" s="215">
        <v>148</v>
      </c>
      <c r="K11" s="209" t="s">
        <v>122</v>
      </c>
      <c r="L11" s="205">
        <v>45945</v>
      </c>
      <c r="M11" s="209">
        <f t="shared" si="0"/>
        <v>0</v>
      </c>
      <c r="N11" s="207">
        <v>148</v>
      </c>
      <c r="O11" s="208">
        <f t="shared" si="1"/>
        <v>0</v>
      </c>
      <c r="P11">
        <f t="shared" si="2"/>
        <v>0</v>
      </c>
    </row>
    <row r="12" spans="1:16" x14ac:dyDescent="0.2">
      <c r="A12" s="211">
        <v>529</v>
      </c>
      <c r="B12" s="202">
        <v>45945</v>
      </c>
      <c r="C12" s="213" t="s">
        <v>507</v>
      </c>
      <c r="D12" s="213" t="s">
        <v>506</v>
      </c>
      <c r="G12" s="214" t="s">
        <v>122</v>
      </c>
      <c r="J12" s="215">
        <v>148</v>
      </c>
      <c r="K12" s="209" t="s">
        <v>122</v>
      </c>
      <c r="L12" s="205">
        <v>45945</v>
      </c>
      <c r="M12" s="209">
        <f t="shared" si="0"/>
        <v>0</v>
      </c>
      <c r="N12" s="207">
        <v>148</v>
      </c>
      <c r="O12" s="208">
        <f t="shared" si="1"/>
        <v>0</v>
      </c>
      <c r="P12">
        <f t="shared" si="2"/>
        <v>0</v>
      </c>
    </row>
    <row r="13" spans="1:16" x14ac:dyDescent="0.2">
      <c r="A13" s="211">
        <v>530</v>
      </c>
      <c r="B13" s="202">
        <v>45945</v>
      </c>
      <c r="C13" s="213" t="s">
        <v>508</v>
      </c>
      <c r="D13" s="213" t="s">
        <v>509</v>
      </c>
      <c r="G13" s="214" t="s">
        <v>122</v>
      </c>
      <c r="J13" s="215">
        <v>148</v>
      </c>
      <c r="K13" s="209" t="s">
        <v>122</v>
      </c>
      <c r="L13" s="205">
        <v>45945</v>
      </c>
      <c r="M13" s="209">
        <f t="shared" si="0"/>
        <v>0</v>
      </c>
      <c r="N13" s="207">
        <v>148</v>
      </c>
      <c r="O13" s="208">
        <f t="shared" si="1"/>
        <v>0</v>
      </c>
      <c r="P13">
        <f t="shared" si="2"/>
        <v>0</v>
      </c>
    </row>
    <row r="14" spans="1:16" x14ac:dyDescent="0.2">
      <c r="A14" s="211">
        <v>532</v>
      </c>
      <c r="B14" s="202">
        <v>45945</v>
      </c>
      <c r="C14" s="213" t="s">
        <v>125</v>
      </c>
      <c r="D14" s="213" t="s">
        <v>510</v>
      </c>
      <c r="G14" s="214" t="s">
        <v>122</v>
      </c>
      <c r="J14" s="215">
        <v>13.2</v>
      </c>
      <c r="K14" s="209" t="s">
        <v>122</v>
      </c>
      <c r="L14" s="205">
        <v>45945</v>
      </c>
      <c r="M14" s="209">
        <f t="shared" si="0"/>
        <v>0</v>
      </c>
      <c r="N14" s="207">
        <v>13.2</v>
      </c>
      <c r="O14" s="208">
        <f t="shared" si="1"/>
        <v>0</v>
      </c>
      <c r="P14">
        <f t="shared" si="2"/>
        <v>0</v>
      </c>
    </row>
    <row r="15" spans="1:16" x14ac:dyDescent="0.2">
      <c r="A15" s="211">
        <v>540</v>
      </c>
      <c r="B15" s="202">
        <v>45947</v>
      </c>
      <c r="C15" s="213" t="s">
        <v>331</v>
      </c>
      <c r="D15" s="213" t="s">
        <v>511</v>
      </c>
      <c r="G15" s="214" t="s">
        <v>122</v>
      </c>
      <c r="J15" s="215">
        <v>5.19</v>
      </c>
      <c r="K15" s="209" t="s">
        <v>122</v>
      </c>
      <c r="L15" s="205">
        <v>45947</v>
      </c>
      <c r="M15" s="209">
        <f t="shared" si="0"/>
        <v>0</v>
      </c>
      <c r="N15" s="207">
        <v>5.19</v>
      </c>
      <c r="O15" s="208">
        <f t="shared" si="1"/>
        <v>0</v>
      </c>
      <c r="P15">
        <f t="shared" si="2"/>
        <v>0</v>
      </c>
    </row>
    <row r="16" spans="1:16" x14ac:dyDescent="0.2">
      <c r="A16" s="211">
        <v>553</v>
      </c>
      <c r="B16" s="202">
        <v>45952</v>
      </c>
      <c r="C16" s="213" t="s">
        <v>512</v>
      </c>
      <c r="D16" s="213" t="s">
        <v>513</v>
      </c>
      <c r="G16" s="214" t="s">
        <v>122</v>
      </c>
      <c r="J16" s="215">
        <v>1200</v>
      </c>
      <c r="K16" s="209" t="s">
        <v>122</v>
      </c>
      <c r="L16" s="205">
        <v>45952</v>
      </c>
      <c r="M16" s="209">
        <f t="shared" si="0"/>
        <v>0</v>
      </c>
      <c r="N16" s="207">
        <v>1200</v>
      </c>
      <c r="O16" s="208">
        <f t="shared" si="1"/>
        <v>0</v>
      </c>
      <c r="P16">
        <f t="shared" si="2"/>
        <v>0</v>
      </c>
    </row>
    <row r="17" spans="1:16" x14ac:dyDescent="0.2">
      <c r="A17" s="211">
        <v>555</v>
      </c>
      <c r="B17" s="202">
        <v>45952</v>
      </c>
      <c r="C17" s="213" t="s">
        <v>498</v>
      </c>
      <c r="D17" s="213" t="s">
        <v>514</v>
      </c>
      <c r="G17" s="214" t="s">
        <v>122</v>
      </c>
      <c r="J17" s="215">
        <v>480</v>
      </c>
      <c r="K17" s="209" t="s">
        <v>122</v>
      </c>
      <c r="L17" s="205">
        <v>45952</v>
      </c>
      <c r="M17" s="209">
        <f t="shared" si="0"/>
        <v>0</v>
      </c>
      <c r="N17" s="207">
        <v>480</v>
      </c>
      <c r="O17" s="208">
        <f t="shared" si="1"/>
        <v>0</v>
      </c>
      <c r="P17">
        <f t="shared" si="2"/>
        <v>0</v>
      </c>
    </row>
    <row r="18" spans="1:16" x14ac:dyDescent="0.2">
      <c r="A18" s="211">
        <v>557</v>
      </c>
      <c r="B18" s="202">
        <v>45952</v>
      </c>
      <c r="C18" s="213" t="s">
        <v>498</v>
      </c>
      <c r="D18" s="213" t="s">
        <v>514</v>
      </c>
      <c r="G18" s="214" t="s">
        <v>122</v>
      </c>
      <c r="J18" s="215">
        <v>6092.4</v>
      </c>
      <c r="K18" s="209" t="s">
        <v>122</v>
      </c>
      <c r="L18" s="205">
        <v>45952</v>
      </c>
      <c r="M18" s="209">
        <f t="shared" si="0"/>
        <v>0</v>
      </c>
      <c r="N18" s="207">
        <v>6092.4</v>
      </c>
      <c r="O18" s="208">
        <f t="shared" si="1"/>
        <v>0</v>
      </c>
      <c r="P18">
        <f t="shared" si="2"/>
        <v>0</v>
      </c>
    </row>
    <row r="19" spans="1:16" x14ac:dyDescent="0.2">
      <c r="A19" s="211">
        <v>562</v>
      </c>
      <c r="B19" s="202">
        <v>45952</v>
      </c>
      <c r="C19" s="213" t="s">
        <v>515</v>
      </c>
      <c r="D19" s="213" t="s">
        <v>516</v>
      </c>
      <c r="G19" s="214" t="s">
        <v>122</v>
      </c>
      <c r="J19" s="215">
        <v>572.23</v>
      </c>
      <c r="K19" s="209" t="s">
        <v>122</v>
      </c>
      <c r="L19" s="205">
        <v>45952</v>
      </c>
      <c r="M19" s="209">
        <f t="shared" si="0"/>
        <v>0</v>
      </c>
      <c r="N19" s="207">
        <v>572.23</v>
      </c>
      <c r="O19" s="208">
        <f t="shared" si="1"/>
        <v>0</v>
      </c>
      <c r="P19">
        <f t="shared" si="2"/>
        <v>0</v>
      </c>
    </row>
    <row r="20" spans="1:16" x14ac:dyDescent="0.2">
      <c r="A20" s="211">
        <v>563</v>
      </c>
      <c r="B20" s="202">
        <v>45952</v>
      </c>
      <c r="C20" s="213" t="s">
        <v>515</v>
      </c>
      <c r="D20" s="213" t="s">
        <v>517</v>
      </c>
      <c r="G20" s="214" t="s">
        <v>122</v>
      </c>
      <c r="J20" s="215">
        <v>102</v>
      </c>
      <c r="K20" s="209" t="s">
        <v>122</v>
      </c>
      <c r="L20" s="205">
        <v>45952</v>
      </c>
      <c r="M20" s="209">
        <f t="shared" si="0"/>
        <v>0</v>
      </c>
      <c r="N20" s="207">
        <v>102</v>
      </c>
      <c r="O20" s="208">
        <f t="shared" si="1"/>
        <v>0</v>
      </c>
      <c r="P20">
        <f t="shared" si="2"/>
        <v>0</v>
      </c>
    </row>
    <row r="21" spans="1:16" x14ac:dyDescent="0.2">
      <c r="A21" s="211">
        <v>567</v>
      </c>
      <c r="B21" s="202">
        <v>45952</v>
      </c>
      <c r="C21" s="213" t="s">
        <v>518</v>
      </c>
      <c r="D21" s="213" t="s">
        <v>519</v>
      </c>
      <c r="G21" s="214" t="s">
        <v>122</v>
      </c>
      <c r="J21" s="215">
        <v>116</v>
      </c>
      <c r="K21" s="209" t="s">
        <v>122</v>
      </c>
      <c r="L21" s="205">
        <v>45952</v>
      </c>
      <c r="M21" s="209">
        <f t="shared" si="0"/>
        <v>0</v>
      </c>
      <c r="N21" s="207">
        <v>116</v>
      </c>
      <c r="O21" s="208">
        <f t="shared" si="1"/>
        <v>0</v>
      </c>
      <c r="P21">
        <f t="shared" si="2"/>
        <v>0</v>
      </c>
    </row>
    <row r="22" spans="1:16" x14ac:dyDescent="0.2">
      <c r="A22" s="211">
        <v>568</v>
      </c>
      <c r="B22" s="202">
        <v>45952</v>
      </c>
      <c r="C22" s="213" t="s">
        <v>520</v>
      </c>
      <c r="D22" s="213" t="s">
        <v>521</v>
      </c>
      <c r="G22" s="214" t="s">
        <v>122</v>
      </c>
      <c r="J22" s="215">
        <v>3500</v>
      </c>
      <c r="K22" s="209" t="s">
        <v>122</v>
      </c>
      <c r="L22" s="205">
        <v>45952</v>
      </c>
      <c r="M22" s="209">
        <f t="shared" si="0"/>
        <v>0</v>
      </c>
      <c r="N22" s="207">
        <v>3500</v>
      </c>
      <c r="O22" s="208">
        <f t="shared" si="1"/>
        <v>0</v>
      </c>
      <c r="P22">
        <f t="shared" si="2"/>
        <v>0</v>
      </c>
    </row>
    <row r="23" spans="1:16" x14ac:dyDescent="0.2">
      <c r="A23" s="211">
        <v>569</v>
      </c>
      <c r="B23" s="202">
        <v>45952</v>
      </c>
      <c r="C23" s="213" t="s">
        <v>522</v>
      </c>
      <c r="D23" s="213" t="s">
        <v>523</v>
      </c>
      <c r="G23" s="214" t="s">
        <v>122</v>
      </c>
      <c r="J23" s="215">
        <v>300</v>
      </c>
      <c r="K23" s="209" t="s">
        <v>122</v>
      </c>
      <c r="L23" s="205">
        <v>45952</v>
      </c>
      <c r="M23" s="209">
        <f t="shared" si="0"/>
        <v>0</v>
      </c>
      <c r="N23" s="207">
        <v>300</v>
      </c>
      <c r="O23" s="208">
        <f t="shared" si="1"/>
        <v>0</v>
      </c>
      <c r="P23">
        <f t="shared" si="2"/>
        <v>0</v>
      </c>
    </row>
    <row r="24" spans="1:16" x14ac:dyDescent="0.2">
      <c r="A24" s="211">
        <v>570</v>
      </c>
      <c r="B24" s="202">
        <v>45954</v>
      </c>
      <c r="C24" s="213" t="s">
        <v>524</v>
      </c>
      <c r="D24" s="213" t="s">
        <v>525</v>
      </c>
      <c r="G24" s="214" t="s">
        <v>122</v>
      </c>
      <c r="J24" s="215">
        <v>134.6</v>
      </c>
      <c r="K24" s="209" t="s">
        <v>122</v>
      </c>
      <c r="L24" s="205">
        <v>45954</v>
      </c>
      <c r="M24" s="209">
        <f t="shared" si="0"/>
        <v>0</v>
      </c>
      <c r="N24" s="207">
        <v>134.6</v>
      </c>
      <c r="O24" s="208">
        <f t="shared" si="1"/>
        <v>0</v>
      </c>
      <c r="P24">
        <f t="shared" si="2"/>
        <v>0</v>
      </c>
    </row>
    <row r="25" spans="1:16" x14ac:dyDescent="0.2">
      <c r="A25" s="211">
        <v>571</v>
      </c>
      <c r="B25" s="202">
        <v>45954</v>
      </c>
      <c r="C25" s="213" t="s">
        <v>524</v>
      </c>
      <c r="D25" s="213" t="s">
        <v>525</v>
      </c>
      <c r="G25" s="214" t="s">
        <v>122</v>
      </c>
      <c r="J25" s="215">
        <v>13.4</v>
      </c>
      <c r="K25" s="209" t="s">
        <v>122</v>
      </c>
      <c r="L25" s="205">
        <v>45954</v>
      </c>
      <c r="M25" s="209">
        <f t="shared" si="0"/>
        <v>0</v>
      </c>
      <c r="N25" s="207">
        <v>13.4</v>
      </c>
      <c r="O25" s="208">
        <f t="shared" si="1"/>
        <v>0</v>
      </c>
      <c r="P25">
        <f t="shared" si="2"/>
        <v>0</v>
      </c>
    </row>
    <row r="26" spans="1:16" x14ac:dyDescent="0.2">
      <c r="A26" s="211">
        <v>574</v>
      </c>
      <c r="B26" s="202">
        <v>45975</v>
      </c>
      <c r="C26" s="213" t="s">
        <v>526</v>
      </c>
      <c r="D26" s="213" t="s">
        <v>527</v>
      </c>
      <c r="G26" s="214" t="s">
        <v>122</v>
      </c>
      <c r="J26" s="215">
        <v>73.19</v>
      </c>
      <c r="K26" s="209" t="s">
        <v>122</v>
      </c>
      <c r="L26" s="205">
        <v>45975</v>
      </c>
      <c r="M26" s="209">
        <f t="shared" si="0"/>
        <v>0</v>
      </c>
      <c r="N26" s="207">
        <v>73.19</v>
      </c>
      <c r="O26" s="208">
        <f t="shared" si="1"/>
        <v>0</v>
      </c>
      <c r="P26">
        <f t="shared" si="2"/>
        <v>0</v>
      </c>
    </row>
    <row r="27" spans="1:16" x14ac:dyDescent="0.2">
      <c r="A27" s="211">
        <v>575</v>
      </c>
      <c r="B27" s="202">
        <v>45975</v>
      </c>
      <c r="C27" s="213" t="s">
        <v>528</v>
      </c>
      <c r="D27" s="213" t="s">
        <v>529</v>
      </c>
      <c r="G27" s="214" t="s">
        <v>122</v>
      </c>
      <c r="J27" s="215">
        <v>49.17</v>
      </c>
      <c r="K27" s="209" t="s">
        <v>122</v>
      </c>
      <c r="L27" s="205">
        <v>45975</v>
      </c>
      <c r="M27" s="209">
        <f t="shared" si="0"/>
        <v>0</v>
      </c>
      <c r="N27" s="207">
        <v>49.17</v>
      </c>
      <c r="O27" s="208">
        <f t="shared" si="1"/>
        <v>0</v>
      </c>
      <c r="P27">
        <f t="shared" si="2"/>
        <v>0</v>
      </c>
    </row>
    <row r="28" spans="1:16" x14ac:dyDescent="0.2">
      <c r="A28" s="211">
        <v>576</v>
      </c>
      <c r="B28" s="202">
        <v>45975</v>
      </c>
      <c r="C28" s="213" t="s">
        <v>530</v>
      </c>
      <c r="D28" s="213" t="s">
        <v>531</v>
      </c>
      <c r="G28" s="214" t="s">
        <v>122</v>
      </c>
      <c r="J28" s="215">
        <v>2700</v>
      </c>
      <c r="K28" s="209" t="s">
        <v>122</v>
      </c>
      <c r="L28" s="205">
        <v>45975</v>
      </c>
      <c r="M28" s="209">
        <f t="shared" si="0"/>
        <v>0</v>
      </c>
      <c r="N28" s="207">
        <v>2700</v>
      </c>
      <c r="O28" s="208">
        <f t="shared" si="1"/>
        <v>0</v>
      </c>
      <c r="P28">
        <f t="shared" si="2"/>
        <v>0</v>
      </c>
    </row>
    <row r="29" spans="1:16" x14ac:dyDescent="0.2">
      <c r="A29" s="211">
        <v>577</v>
      </c>
      <c r="B29" s="202">
        <v>45975</v>
      </c>
      <c r="C29" s="213" t="s">
        <v>532</v>
      </c>
      <c r="D29" s="213" t="s">
        <v>533</v>
      </c>
      <c r="G29" s="214" t="s">
        <v>122</v>
      </c>
      <c r="J29" s="215">
        <v>557.32000000000005</v>
      </c>
      <c r="K29" s="209" t="s">
        <v>122</v>
      </c>
      <c r="L29" s="205">
        <v>45975</v>
      </c>
      <c r="M29" s="209">
        <f t="shared" si="0"/>
        <v>0</v>
      </c>
      <c r="N29" s="207">
        <v>557.32000000000005</v>
      </c>
      <c r="O29" s="208">
        <f t="shared" si="1"/>
        <v>0</v>
      </c>
      <c r="P29">
        <f t="shared" si="2"/>
        <v>0</v>
      </c>
    </row>
    <row r="30" spans="1:16" x14ac:dyDescent="0.2">
      <c r="A30" s="211">
        <v>578</v>
      </c>
      <c r="B30" s="202">
        <v>45975</v>
      </c>
      <c r="C30" s="213" t="s">
        <v>534</v>
      </c>
      <c r="D30" s="213" t="s">
        <v>535</v>
      </c>
      <c r="G30" s="214" t="s">
        <v>122</v>
      </c>
      <c r="J30" s="215">
        <v>22.47</v>
      </c>
      <c r="K30" s="209" t="s">
        <v>122</v>
      </c>
      <c r="L30" s="205">
        <v>45975</v>
      </c>
      <c r="M30" s="209">
        <f t="shared" si="0"/>
        <v>0</v>
      </c>
      <c r="N30" s="207">
        <v>22.47</v>
      </c>
      <c r="O30" s="208">
        <f t="shared" si="1"/>
        <v>0</v>
      </c>
      <c r="P30">
        <f t="shared" si="2"/>
        <v>0</v>
      </c>
    </row>
    <row r="31" spans="1:16" x14ac:dyDescent="0.2">
      <c r="A31" s="211">
        <v>590</v>
      </c>
      <c r="B31" s="202">
        <v>45975</v>
      </c>
      <c r="C31" s="213" t="s">
        <v>536</v>
      </c>
      <c r="D31" s="213" t="s">
        <v>537</v>
      </c>
      <c r="G31" s="214" t="s">
        <v>122</v>
      </c>
      <c r="J31" s="215">
        <v>991.16</v>
      </c>
      <c r="K31" s="209" t="s">
        <v>122</v>
      </c>
      <c r="L31" s="205">
        <v>45975</v>
      </c>
      <c r="M31" s="209">
        <f t="shared" si="0"/>
        <v>0</v>
      </c>
      <c r="N31" s="207">
        <v>991.16</v>
      </c>
      <c r="O31" s="208">
        <f t="shared" si="1"/>
        <v>0</v>
      </c>
      <c r="P31">
        <f t="shared" si="2"/>
        <v>0</v>
      </c>
    </row>
    <row r="32" spans="1:16" x14ac:dyDescent="0.2">
      <c r="A32" s="211">
        <v>593</v>
      </c>
      <c r="B32" s="202">
        <v>45980</v>
      </c>
      <c r="C32" s="213" t="s">
        <v>538</v>
      </c>
      <c r="D32" s="213" t="s">
        <v>539</v>
      </c>
      <c r="G32" s="214" t="s">
        <v>122</v>
      </c>
      <c r="J32" s="215">
        <v>1500</v>
      </c>
      <c r="K32" s="209" t="s">
        <v>122</v>
      </c>
      <c r="L32" s="205">
        <v>45980</v>
      </c>
      <c r="M32" s="209">
        <f t="shared" si="0"/>
        <v>0</v>
      </c>
      <c r="N32" s="207">
        <v>1500</v>
      </c>
      <c r="O32" s="208">
        <f t="shared" si="1"/>
        <v>0</v>
      </c>
      <c r="P32">
        <f t="shared" si="2"/>
        <v>0</v>
      </c>
    </row>
    <row r="33" spans="1:16" x14ac:dyDescent="0.2">
      <c r="A33" s="211">
        <v>596</v>
      </c>
      <c r="B33" s="202">
        <v>45980</v>
      </c>
      <c r="C33" s="213" t="s">
        <v>540</v>
      </c>
      <c r="D33" s="213" t="s">
        <v>541</v>
      </c>
      <c r="G33" s="214" t="s">
        <v>122</v>
      </c>
      <c r="J33" s="215">
        <v>1317.33</v>
      </c>
      <c r="K33" s="209" t="s">
        <v>122</v>
      </c>
      <c r="L33" s="205">
        <v>45980</v>
      </c>
      <c r="M33" s="209">
        <f t="shared" si="0"/>
        <v>0</v>
      </c>
      <c r="N33" s="207">
        <v>1317.33</v>
      </c>
      <c r="O33" s="208">
        <f t="shared" si="1"/>
        <v>0</v>
      </c>
      <c r="P33">
        <f t="shared" si="2"/>
        <v>0</v>
      </c>
    </row>
    <row r="34" spans="1:16" x14ac:dyDescent="0.2">
      <c r="A34" s="211">
        <v>597</v>
      </c>
      <c r="B34" s="202">
        <v>45980</v>
      </c>
      <c r="C34" s="213" t="s">
        <v>542</v>
      </c>
      <c r="D34" s="213" t="s">
        <v>543</v>
      </c>
      <c r="G34" s="214" t="s">
        <v>122</v>
      </c>
      <c r="J34" s="215">
        <v>1630.2</v>
      </c>
      <c r="K34" s="209" t="s">
        <v>122</v>
      </c>
      <c r="L34" s="205">
        <v>45980</v>
      </c>
      <c r="M34" s="209">
        <f t="shared" si="0"/>
        <v>0</v>
      </c>
      <c r="N34" s="207">
        <v>1630.2</v>
      </c>
      <c r="O34" s="208">
        <f t="shared" si="1"/>
        <v>0</v>
      </c>
      <c r="P34">
        <f t="shared" si="2"/>
        <v>0</v>
      </c>
    </row>
    <row r="35" spans="1:16" x14ac:dyDescent="0.2">
      <c r="A35" s="211">
        <v>598</v>
      </c>
      <c r="B35" s="202">
        <v>45980</v>
      </c>
      <c r="C35" s="213" t="s">
        <v>544</v>
      </c>
      <c r="D35" s="213" t="s">
        <v>545</v>
      </c>
      <c r="G35" s="214" t="s">
        <v>122</v>
      </c>
      <c r="J35" s="215">
        <v>1317.33</v>
      </c>
      <c r="K35" s="209" t="s">
        <v>122</v>
      </c>
      <c r="L35" s="205">
        <v>45980</v>
      </c>
      <c r="M35" s="209">
        <f t="shared" si="0"/>
        <v>0</v>
      </c>
      <c r="N35" s="207">
        <v>1317.33</v>
      </c>
      <c r="O35" s="208">
        <f t="shared" si="1"/>
        <v>0</v>
      </c>
      <c r="P35">
        <f t="shared" si="2"/>
        <v>0</v>
      </c>
    </row>
    <row r="36" spans="1:16" x14ac:dyDescent="0.2">
      <c r="A36" s="211">
        <v>599</v>
      </c>
      <c r="B36" s="202">
        <v>45980</v>
      </c>
      <c r="C36" s="213" t="s">
        <v>546</v>
      </c>
      <c r="D36" s="213" t="s">
        <v>547</v>
      </c>
      <c r="G36" s="214" t="s">
        <v>122</v>
      </c>
      <c r="J36" s="215">
        <v>3674.67</v>
      </c>
      <c r="K36" s="209" t="s">
        <v>122</v>
      </c>
      <c r="L36" s="205">
        <v>45980</v>
      </c>
      <c r="M36" s="209">
        <f t="shared" si="0"/>
        <v>0</v>
      </c>
      <c r="N36" s="207">
        <v>3674.67</v>
      </c>
      <c r="O36" s="208">
        <f t="shared" si="1"/>
        <v>0</v>
      </c>
      <c r="P36">
        <f t="shared" si="2"/>
        <v>0</v>
      </c>
    </row>
    <row r="37" spans="1:16" x14ac:dyDescent="0.2">
      <c r="A37" s="211">
        <v>600</v>
      </c>
      <c r="B37" s="202">
        <v>45980</v>
      </c>
      <c r="C37" s="213" t="s">
        <v>548</v>
      </c>
      <c r="D37" s="213" t="s">
        <v>549</v>
      </c>
      <c r="G37" s="214" t="s">
        <v>122</v>
      </c>
      <c r="J37" s="215">
        <v>1317.33</v>
      </c>
      <c r="K37" s="209" t="s">
        <v>122</v>
      </c>
      <c r="L37" s="205">
        <v>45980</v>
      </c>
      <c r="M37" s="209">
        <f t="shared" si="0"/>
        <v>0</v>
      </c>
      <c r="N37" s="207">
        <v>1317.33</v>
      </c>
      <c r="O37" s="208">
        <f t="shared" si="1"/>
        <v>0</v>
      </c>
      <c r="P37">
        <f t="shared" si="2"/>
        <v>0</v>
      </c>
    </row>
    <row r="38" spans="1:16" x14ac:dyDescent="0.2">
      <c r="A38" s="211">
        <v>619</v>
      </c>
      <c r="B38" s="202">
        <v>45980</v>
      </c>
      <c r="C38" s="213" t="s">
        <v>515</v>
      </c>
      <c r="D38" s="213" t="s">
        <v>550</v>
      </c>
      <c r="G38" s="214" t="s">
        <v>122</v>
      </c>
      <c r="J38" s="215">
        <v>698.47</v>
      </c>
      <c r="K38" s="209" t="s">
        <v>122</v>
      </c>
      <c r="L38" s="205">
        <v>45980</v>
      </c>
      <c r="M38" s="209">
        <f t="shared" si="0"/>
        <v>0</v>
      </c>
      <c r="N38" s="207">
        <v>698.47</v>
      </c>
      <c r="O38" s="208">
        <f t="shared" si="1"/>
        <v>0</v>
      </c>
      <c r="P38">
        <f t="shared" si="2"/>
        <v>0</v>
      </c>
    </row>
    <row r="39" spans="1:16" x14ac:dyDescent="0.2">
      <c r="A39" s="211">
        <v>620</v>
      </c>
      <c r="B39" s="202">
        <v>45980</v>
      </c>
      <c r="C39" s="213" t="s">
        <v>515</v>
      </c>
      <c r="D39" s="213" t="s">
        <v>551</v>
      </c>
      <c r="G39" s="214" t="s">
        <v>122</v>
      </c>
      <c r="J39" s="215">
        <v>582.26</v>
      </c>
      <c r="K39" s="209" t="s">
        <v>122</v>
      </c>
      <c r="L39" s="205">
        <v>45980</v>
      </c>
      <c r="M39" s="209">
        <f t="shared" ref="M39:M70" si="3">IF(K39&lt;&gt;"",L39-K39,0)</f>
        <v>0</v>
      </c>
      <c r="N39" s="207">
        <v>582.26</v>
      </c>
      <c r="O39" s="208">
        <f t="shared" ref="O39:O70" si="4">IF(K39&lt;&gt;"",N39*M39,0)</f>
        <v>0</v>
      </c>
      <c r="P39">
        <f t="shared" ref="P39:P62" si="5">IF(K39&lt;&gt;"",N39,0)</f>
        <v>0</v>
      </c>
    </row>
    <row r="40" spans="1:16" x14ac:dyDescent="0.2">
      <c r="A40" s="211">
        <v>635</v>
      </c>
      <c r="B40" s="202">
        <v>45987</v>
      </c>
      <c r="C40" s="213" t="s">
        <v>552</v>
      </c>
      <c r="D40" s="213" t="s">
        <v>553</v>
      </c>
      <c r="G40" s="214" t="s">
        <v>122</v>
      </c>
      <c r="J40" s="215">
        <v>500</v>
      </c>
      <c r="K40" s="209" t="s">
        <v>122</v>
      </c>
      <c r="L40" s="205">
        <v>45987</v>
      </c>
      <c r="M40" s="209">
        <f t="shared" si="3"/>
        <v>0</v>
      </c>
      <c r="N40" s="207">
        <v>500</v>
      </c>
      <c r="O40" s="208">
        <f t="shared" si="4"/>
        <v>0</v>
      </c>
      <c r="P40">
        <f t="shared" si="5"/>
        <v>0</v>
      </c>
    </row>
    <row r="41" spans="1:16" x14ac:dyDescent="0.2">
      <c r="A41" s="211">
        <v>636</v>
      </c>
      <c r="B41" s="202">
        <v>45987</v>
      </c>
      <c r="C41" s="213" t="s">
        <v>554</v>
      </c>
      <c r="D41" s="213" t="s">
        <v>555</v>
      </c>
      <c r="G41" s="214" t="s">
        <v>122</v>
      </c>
      <c r="J41" s="215">
        <v>788.01</v>
      </c>
      <c r="K41" s="209" t="s">
        <v>122</v>
      </c>
      <c r="L41" s="205">
        <v>45987</v>
      </c>
      <c r="M41" s="209">
        <f t="shared" si="3"/>
        <v>0</v>
      </c>
      <c r="N41" s="207">
        <v>788.01</v>
      </c>
      <c r="O41" s="208">
        <f t="shared" si="4"/>
        <v>0</v>
      </c>
      <c r="P41">
        <f t="shared" si="5"/>
        <v>0</v>
      </c>
    </row>
    <row r="42" spans="1:16" x14ac:dyDescent="0.2">
      <c r="A42" s="211">
        <v>643</v>
      </c>
      <c r="B42" s="202">
        <v>45994</v>
      </c>
      <c r="C42" s="213" t="s">
        <v>556</v>
      </c>
      <c r="D42" s="213" t="s">
        <v>557</v>
      </c>
      <c r="G42" s="214" t="s">
        <v>122</v>
      </c>
      <c r="J42" s="215">
        <v>634.25</v>
      </c>
      <c r="K42" s="209" t="s">
        <v>122</v>
      </c>
      <c r="L42" s="205">
        <v>45994</v>
      </c>
      <c r="M42" s="209">
        <f t="shared" si="3"/>
        <v>0</v>
      </c>
      <c r="N42" s="207">
        <v>634.25</v>
      </c>
      <c r="O42" s="208">
        <f t="shared" si="4"/>
        <v>0</v>
      </c>
      <c r="P42">
        <f t="shared" si="5"/>
        <v>0</v>
      </c>
    </row>
    <row r="43" spans="1:16" x14ac:dyDescent="0.2">
      <c r="A43" s="211">
        <v>644</v>
      </c>
      <c r="B43" s="202">
        <v>45994</v>
      </c>
      <c r="C43" s="213" t="s">
        <v>556</v>
      </c>
      <c r="D43" s="213" t="s">
        <v>558</v>
      </c>
      <c r="G43" s="214" t="s">
        <v>122</v>
      </c>
      <c r="J43" s="215">
        <v>42.28</v>
      </c>
      <c r="K43" s="209" t="s">
        <v>122</v>
      </c>
      <c r="L43" s="205">
        <v>45994</v>
      </c>
      <c r="M43" s="209">
        <f t="shared" si="3"/>
        <v>0</v>
      </c>
      <c r="N43" s="207">
        <v>42.28</v>
      </c>
      <c r="O43" s="208">
        <f t="shared" si="4"/>
        <v>0</v>
      </c>
      <c r="P43">
        <f t="shared" si="5"/>
        <v>0</v>
      </c>
    </row>
    <row r="44" spans="1:16" x14ac:dyDescent="0.2">
      <c r="A44" s="211">
        <v>645</v>
      </c>
      <c r="B44" s="202">
        <v>45994</v>
      </c>
      <c r="C44" s="213" t="s">
        <v>536</v>
      </c>
      <c r="D44" s="213" t="s">
        <v>559</v>
      </c>
      <c r="G44" s="214" t="s">
        <v>122</v>
      </c>
      <c r="J44" s="215">
        <v>6</v>
      </c>
      <c r="K44" s="209" t="s">
        <v>122</v>
      </c>
      <c r="L44" s="205">
        <v>45994</v>
      </c>
      <c r="M44" s="209">
        <f t="shared" si="3"/>
        <v>0</v>
      </c>
      <c r="N44" s="207">
        <v>6</v>
      </c>
      <c r="O44" s="208">
        <f t="shared" si="4"/>
        <v>0</v>
      </c>
      <c r="P44">
        <f t="shared" si="5"/>
        <v>0</v>
      </c>
    </row>
    <row r="45" spans="1:16" x14ac:dyDescent="0.2">
      <c r="A45" s="211">
        <v>648</v>
      </c>
      <c r="B45" s="202">
        <v>45994</v>
      </c>
      <c r="C45" s="213" t="s">
        <v>542</v>
      </c>
      <c r="D45" s="213" t="s">
        <v>560</v>
      </c>
      <c r="G45" s="214" t="s">
        <v>122</v>
      </c>
      <c r="J45" s="215">
        <v>500</v>
      </c>
      <c r="K45" s="209" t="s">
        <v>122</v>
      </c>
      <c r="L45" s="205">
        <v>45994</v>
      </c>
      <c r="M45" s="209">
        <f t="shared" si="3"/>
        <v>0</v>
      </c>
      <c r="N45" s="207">
        <v>500</v>
      </c>
      <c r="O45" s="208">
        <f t="shared" si="4"/>
        <v>0</v>
      </c>
      <c r="P45">
        <f t="shared" si="5"/>
        <v>0</v>
      </c>
    </row>
    <row r="46" spans="1:16" x14ac:dyDescent="0.2">
      <c r="A46" s="211">
        <v>652</v>
      </c>
      <c r="B46" s="202">
        <v>46003</v>
      </c>
      <c r="C46" s="213" t="s">
        <v>546</v>
      </c>
      <c r="D46" s="213" t="s">
        <v>561</v>
      </c>
      <c r="G46" s="214" t="s">
        <v>122</v>
      </c>
      <c r="J46" s="215">
        <v>2120</v>
      </c>
      <c r="K46" s="209" t="s">
        <v>122</v>
      </c>
      <c r="L46" s="205">
        <v>46003</v>
      </c>
      <c r="M46" s="209">
        <f t="shared" si="3"/>
        <v>0</v>
      </c>
      <c r="N46" s="207">
        <v>2120</v>
      </c>
      <c r="O46" s="208">
        <f t="shared" si="4"/>
        <v>0</v>
      </c>
      <c r="P46">
        <f t="shared" si="5"/>
        <v>0</v>
      </c>
    </row>
    <row r="47" spans="1:16" x14ac:dyDescent="0.2">
      <c r="A47" s="211">
        <v>653</v>
      </c>
      <c r="B47" s="202">
        <v>46003</v>
      </c>
      <c r="C47" s="213" t="s">
        <v>548</v>
      </c>
      <c r="D47" s="213" t="s">
        <v>562</v>
      </c>
      <c r="G47" s="214" t="s">
        <v>122</v>
      </c>
      <c r="J47" s="215">
        <v>760</v>
      </c>
      <c r="K47" s="209" t="s">
        <v>122</v>
      </c>
      <c r="L47" s="205">
        <v>46003</v>
      </c>
      <c r="M47" s="209">
        <f t="shared" si="3"/>
        <v>0</v>
      </c>
      <c r="N47" s="207">
        <v>760</v>
      </c>
      <c r="O47" s="208">
        <f t="shared" si="4"/>
        <v>0</v>
      </c>
      <c r="P47">
        <f t="shared" si="5"/>
        <v>0</v>
      </c>
    </row>
    <row r="48" spans="1:16" x14ac:dyDescent="0.2">
      <c r="A48" s="211">
        <v>654</v>
      </c>
      <c r="B48" s="202">
        <v>46003</v>
      </c>
      <c r="C48" s="213" t="s">
        <v>544</v>
      </c>
      <c r="D48" s="213" t="s">
        <v>563</v>
      </c>
      <c r="G48" s="214" t="s">
        <v>122</v>
      </c>
      <c r="J48" s="215">
        <v>760</v>
      </c>
      <c r="K48" s="209" t="s">
        <v>122</v>
      </c>
      <c r="L48" s="205">
        <v>46003</v>
      </c>
      <c r="M48" s="209">
        <f t="shared" si="3"/>
        <v>0</v>
      </c>
      <c r="N48" s="207">
        <v>760</v>
      </c>
      <c r="O48" s="208">
        <f t="shared" si="4"/>
        <v>0</v>
      </c>
      <c r="P48">
        <f t="shared" si="5"/>
        <v>0</v>
      </c>
    </row>
    <row r="49" spans="1:16" x14ac:dyDescent="0.2">
      <c r="A49" s="211">
        <v>655</v>
      </c>
      <c r="B49" s="202">
        <v>46003</v>
      </c>
      <c r="C49" s="213" t="s">
        <v>540</v>
      </c>
      <c r="D49" s="213" t="s">
        <v>564</v>
      </c>
      <c r="G49" s="214" t="s">
        <v>122</v>
      </c>
      <c r="J49" s="215">
        <v>760</v>
      </c>
      <c r="K49" s="209" t="s">
        <v>122</v>
      </c>
      <c r="L49" s="205">
        <v>46003</v>
      </c>
      <c r="M49" s="209">
        <f t="shared" si="3"/>
        <v>0</v>
      </c>
      <c r="N49" s="207">
        <v>760</v>
      </c>
      <c r="O49" s="208">
        <f t="shared" si="4"/>
        <v>0</v>
      </c>
      <c r="P49">
        <f t="shared" si="5"/>
        <v>0</v>
      </c>
    </row>
    <row r="50" spans="1:16" x14ac:dyDescent="0.2">
      <c r="A50" s="211">
        <v>657</v>
      </c>
      <c r="B50" s="202">
        <v>46003</v>
      </c>
      <c r="C50" s="213" t="s">
        <v>542</v>
      </c>
      <c r="D50" s="213" t="s">
        <v>565</v>
      </c>
      <c r="G50" s="214" t="s">
        <v>122</v>
      </c>
      <c r="J50" s="215">
        <v>940.5</v>
      </c>
      <c r="K50" s="209" t="s">
        <v>122</v>
      </c>
      <c r="L50" s="205">
        <v>46003</v>
      </c>
      <c r="M50" s="209">
        <f t="shared" si="3"/>
        <v>0</v>
      </c>
      <c r="N50" s="207">
        <v>940.5</v>
      </c>
      <c r="O50" s="208">
        <f t="shared" si="4"/>
        <v>0</v>
      </c>
      <c r="P50">
        <f t="shared" si="5"/>
        <v>0</v>
      </c>
    </row>
    <row r="51" spans="1:16" x14ac:dyDescent="0.2">
      <c r="A51" s="211">
        <v>669</v>
      </c>
      <c r="B51" s="202">
        <v>46003</v>
      </c>
      <c r="C51" s="213" t="s">
        <v>566</v>
      </c>
      <c r="D51" s="213" t="s">
        <v>567</v>
      </c>
      <c r="G51" s="214" t="s">
        <v>122</v>
      </c>
      <c r="J51" s="215">
        <v>286.2</v>
      </c>
      <c r="K51" s="209" t="s">
        <v>122</v>
      </c>
      <c r="L51" s="205">
        <v>46003</v>
      </c>
      <c r="M51" s="209">
        <f t="shared" si="3"/>
        <v>0</v>
      </c>
      <c r="N51" s="207">
        <v>286.2</v>
      </c>
      <c r="O51" s="208">
        <f t="shared" si="4"/>
        <v>0</v>
      </c>
      <c r="P51">
        <f t="shared" si="5"/>
        <v>0</v>
      </c>
    </row>
    <row r="52" spans="1:16" x14ac:dyDescent="0.2">
      <c r="A52" s="211">
        <v>677</v>
      </c>
      <c r="B52" s="202">
        <v>46003</v>
      </c>
      <c r="C52" s="213" t="s">
        <v>515</v>
      </c>
      <c r="D52" s="213" t="s">
        <v>568</v>
      </c>
      <c r="G52" s="214" t="s">
        <v>122</v>
      </c>
      <c r="J52" s="215">
        <v>402.99</v>
      </c>
      <c r="K52" s="209" t="s">
        <v>122</v>
      </c>
      <c r="L52" s="205">
        <v>46003</v>
      </c>
      <c r="M52" s="209">
        <f t="shared" si="3"/>
        <v>0</v>
      </c>
      <c r="N52" s="207">
        <v>402.99</v>
      </c>
      <c r="O52" s="208">
        <f t="shared" si="4"/>
        <v>0</v>
      </c>
      <c r="P52">
        <f t="shared" si="5"/>
        <v>0</v>
      </c>
    </row>
    <row r="53" spans="1:16" x14ac:dyDescent="0.2">
      <c r="A53" s="211">
        <v>678</v>
      </c>
      <c r="B53" s="202">
        <v>46003</v>
      </c>
      <c r="C53" s="213" t="s">
        <v>515</v>
      </c>
      <c r="D53" s="213" t="s">
        <v>569</v>
      </c>
      <c r="G53" s="214" t="s">
        <v>122</v>
      </c>
      <c r="J53" s="215">
        <v>905.44</v>
      </c>
      <c r="K53" s="209" t="s">
        <v>122</v>
      </c>
      <c r="L53" s="205">
        <v>46003</v>
      </c>
      <c r="M53" s="209">
        <f t="shared" si="3"/>
        <v>0</v>
      </c>
      <c r="N53" s="207">
        <v>905.44</v>
      </c>
      <c r="O53" s="208">
        <f t="shared" si="4"/>
        <v>0</v>
      </c>
      <c r="P53">
        <f t="shared" si="5"/>
        <v>0</v>
      </c>
    </row>
    <row r="54" spans="1:16" x14ac:dyDescent="0.2">
      <c r="A54" s="211">
        <v>679</v>
      </c>
      <c r="B54" s="202">
        <v>46003</v>
      </c>
      <c r="C54" s="213" t="s">
        <v>515</v>
      </c>
      <c r="D54" s="213" t="s">
        <v>570</v>
      </c>
      <c r="G54" s="214" t="s">
        <v>122</v>
      </c>
      <c r="J54" s="215">
        <v>34.74</v>
      </c>
      <c r="K54" s="209" t="s">
        <v>122</v>
      </c>
      <c r="L54" s="205">
        <v>46003</v>
      </c>
      <c r="M54" s="209">
        <f t="shared" si="3"/>
        <v>0</v>
      </c>
      <c r="N54" s="207">
        <v>34.74</v>
      </c>
      <c r="O54" s="208">
        <f t="shared" si="4"/>
        <v>0</v>
      </c>
      <c r="P54">
        <f t="shared" si="5"/>
        <v>0</v>
      </c>
    </row>
    <row r="55" spans="1:16" x14ac:dyDescent="0.2">
      <c r="A55" s="211">
        <v>685</v>
      </c>
      <c r="B55" s="202">
        <v>46009</v>
      </c>
      <c r="C55" s="213" t="s">
        <v>571</v>
      </c>
      <c r="D55" s="213" t="s">
        <v>572</v>
      </c>
      <c r="G55" s="214" t="s">
        <v>122</v>
      </c>
      <c r="J55" s="215">
        <v>138.75</v>
      </c>
      <c r="K55" s="209" t="s">
        <v>122</v>
      </c>
      <c r="L55" s="205">
        <v>46009</v>
      </c>
      <c r="M55" s="209">
        <f t="shared" si="3"/>
        <v>0</v>
      </c>
      <c r="N55" s="207">
        <v>138.75</v>
      </c>
      <c r="O55" s="208">
        <f t="shared" si="4"/>
        <v>0</v>
      </c>
      <c r="P55">
        <f t="shared" si="5"/>
        <v>0</v>
      </c>
    </row>
    <row r="56" spans="1:16" x14ac:dyDescent="0.2">
      <c r="A56" s="211">
        <v>690</v>
      </c>
      <c r="B56" s="202">
        <v>46009</v>
      </c>
      <c r="C56" s="213" t="s">
        <v>566</v>
      </c>
      <c r="D56" s="213" t="s">
        <v>573</v>
      </c>
      <c r="G56" s="214" t="s">
        <v>122</v>
      </c>
      <c r="J56" s="215">
        <v>74.010000000000005</v>
      </c>
      <c r="K56" s="209" t="s">
        <v>122</v>
      </c>
      <c r="L56" s="205">
        <v>46009</v>
      </c>
      <c r="M56" s="209">
        <f t="shared" si="3"/>
        <v>0</v>
      </c>
      <c r="N56" s="207">
        <v>74.010000000000005</v>
      </c>
      <c r="O56" s="208">
        <f t="shared" si="4"/>
        <v>0</v>
      </c>
      <c r="P56">
        <f t="shared" si="5"/>
        <v>0</v>
      </c>
    </row>
    <row r="57" spans="1:16" x14ac:dyDescent="0.2">
      <c r="A57" s="211">
        <v>696</v>
      </c>
      <c r="B57" s="202">
        <v>46009</v>
      </c>
      <c r="C57" s="213" t="s">
        <v>574</v>
      </c>
      <c r="D57" s="213" t="s">
        <v>575</v>
      </c>
      <c r="G57" s="214" t="s">
        <v>122</v>
      </c>
      <c r="J57" s="215">
        <v>140</v>
      </c>
      <c r="K57" s="209" t="s">
        <v>122</v>
      </c>
      <c r="L57" s="205">
        <v>46009</v>
      </c>
      <c r="M57" s="209">
        <f t="shared" si="3"/>
        <v>0</v>
      </c>
      <c r="N57" s="207">
        <v>140</v>
      </c>
      <c r="O57" s="208">
        <f t="shared" si="4"/>
        <v>0</v>
      </c>
      <c r="P57">
        <f t="shared" si="5"/>
        <v>0</v>
      </c>
    </row>
    <row r="58" spans="1:16" x14ac:dyDescent="0.2">
      <c r="A58" s="211">
        <v>697</v>
      </c>
      <c r="B58" s="202">
        <v>46011</v>
      </c>
      <c r="C58" s="213" t="s">
        <v>518</v>
      </c>
      <c r="D58" s="213" t="s">
        <v>576</v>
      </c>
      <c r="G58" s="214" t="s">
        <v>122</v>
      </c>
      <c r="J58" s="215">
        <v>47034.5</v>
      </c>
      <c r="K58" s="209" t="s">
        <v>122</v>
      </c>
      <c r="L58" s="205">
        <v>46011</v>
      </c>
      <c r="M58" s="209">
        <f t="shared" si="3"/>
        <v>0</v>
      </c>
      <c r="N58" s="207">
        <v>47034.5</v>
      </c>
      <c r="O58" s="208">
        <f t="shared" si="4"/>
        <v>0</v>
      </c>
      <c r="P58">
        <f t="shared" si="5"/>
        <v>0</v>
      </c>
    </row>
    <row r="59" spans="1:16" x14ac:dyDescent="0.2">
      <c r="A59" s="211">
        <v>701</v>
      </c>
      <c r="B59" s="202">
        <v>46015</v>
      </c>
      <c r="C59" s="213" t="s">
        <v>566</v>
      </c>
      <c r="D59" s="213" t="s">
        <v>577</v>
      </c>
      <c r="G59" s="214" t="s">
        <v>122</v>
      </c>
      <c r="J59" s="215">
        <v>448.24</v>
      </c>
      <c r="K59" s="209" t="s">
        <v>122</v>
      </c>
      <c r="L59" s="205">
        <v>46015</v>
      </c>
      <c r="M59" s="209">
        <f t="shared" si="3"/>
        <v>0</v>
      </c>
      <c r="N59" s="207">
        <v>448.24</v>
      </c>
      <c r="O59" s="208">
        <f t="shared" si="4"/>
        <v>0</v>
      </c>
      <c r="P59">
        <f t="shared" si="5"/>
        <v>0</v>
      </c>
    </row>
    <row r="60" spans="1:16" x14ac:dyDescent="0.2">
      <c r="A60" s="211">
        <v>702</v>
      </c>
      <c r="B60" s="202">
        <v>46015</v>
      </c>
      <c r="C60" s="213" t="s">
        <v>578</v>
      </c>
      <c r="D60" s="213" t="s">
        <v>579</v>
      </c>
      <c r="G60" s="214" t="s">
        <v>122</v>
      </c>
      <c r="J60" s="215">
        <v>93</v>
      </c>
      <c r="K60" s="209" t="s">
        <v>122</v>
      </c>
      <c r="L60" s="205">
        <v>46015</v>
      </c>
      <c r="M60" s="209">
        <f t="shared" si="3"/>
        <v>0</v>
      </c>
      <c r="N60" s="207">
        <v>93</v>
      </c>
      <c r="O60" s="208">
        <f t="shared" si="4"/>
        <v>0</v>
      </c>
      <c r="P60">
        <f t="shared" si="5"/>
        <v>0</v>
      </c>
    </row>
    <row r="61" spans="1:16" x14ac:dyDescent="0.2">
      <c r="A61" s="211">
        <v>703</v>
      </c>
      <c r="B61" s="202">
        <v>46015</v>
      </c>
      <c r="C61" s="213" t="s">
        <v>542</v>
      </c>
      <c r="D61" s="213" t="s">
        <v>580</v>
      </c>
      <c r="G61" s="214" t="s">
        <v>122</v>
      </c>
      <c r="J61" s="215">
        <v>611.32000000000005</v>
      </c>
      <c r="K61" s="209" t="s">
        <v>122</v>
      </c>
      <c r="L61" s="205">
        <v>46015</v>
      </c>
      <c r="M61" s="209">
        <f t="shared" si="3"/>
        <v>0</v>
      </c>
      <c r="N61" s="207">
        <v>611.32000000000005</v>
      </c>
      <c r="O61" s="208">
        <f t="shared" si="4"/>
        <v>0</v>
      </c>
      <c r="P61">
        <f t="shared" si="5"/>
        <v>0</v>
      </c>
    </row>
    <row r="62" spans="1:16" x14ac:dyDescent="0.2">
      <c r="A62" s="211">
        <v>705</v>
      </c>
      <c r="B62" s="202">
        <v>46015</v>
      </c>
      <c r="C62" s="213" t="s">
        <v>581</v>
      </c>
      <c r="D62" s="213" t="s">
        <v>582</v>
      </c>
      <c r="G62" s="214" t="s">
        <v>122</v>
      </c>
      <c r="J62" s="215">
        <v>30.67</v>
      </c>
      <c r="K62" s="209" t="s">
        <v>122</v>
      </c>
      <c r="L62" s="205">
        <v>46015</v>
      </c>
      <c r="M62" s="209">
        <f t="shared" si="3"/>
        <v>0</v>
      </c>
      <c r="N62" s="207">
        <v>30.67</v>
      </c>
      <c r="O62" s="208">
        <f t="shared" si="4"/>
        <v>0</v>
      </c>
      <c r="P62">
        <f t="shared" si="5"/>
        <v>0</v>
      </c>
    </row>
    <row r="63" spans="1:16" x14ac:dyDescent="0.2">
      <c r="K63" s="210"/>
      <c r="L63" s="210"/>
      <c r="M63" s="210"/>
      <c r="N63" s="210"/>
      <c r="O63" s="210"/>
    </row>
    <row r="64" spans="1:16" x14ac:dyDescent="0.2">
      <c r="K64" s="210"/>
      <c r="L64" s="210"/>
      <c r="M64" s="211" t="s">
        <v>583</v>
      </c>
      <c r="N64" s="212">
        <f>SUBTOTAL(9,P7:P62)</f>
        <v>0</v>
      </c>
      <c r="O64" s="212">
        <f>SUBTOTAL(9,O7:O62)</f>
        <v>0</v>
      </c>
    </row>
    <row r="65" spans="9:15" x14ac:dyDescent="0.2">
      <c r="M65" s="211" t="s">
        <v>584</v>
      </c>
      <c r="O65" s="211">
        <f>IF(N64&lt;&gt;0,O65/N65,0)</f>
        <v>0</v>
      </c>
    </row>
    <row r="66" spans="9:15" x14ac:dyDescent="0.2">
      <c r="K66" s="210"/>
      <c r="L66" s="210"/>
      <c r="M66" s="210"/>
      <c r="N66" s="210"/>
      <c r="O66" s="210"/>
    </row>
    <row r="67" spans="9:15" x14ac:dyDescent="0.2">
      <c r="K67" s="210"/>
      <c r="L67" s="210"/>
      <c r="M67" s="211" t="s">
        <v>496</v>
      </c>
      <c r="N67" s="212">
        <f>FattureTempi!AG81</f>
        <v>367453.39</v>
      </c>
      <c r="O67" s="212">
        <f>FattureTempi!AH81</f>
        <v>152198.92000000007</v>
      </c>
    </row>
    <row r="68" spans="9:15" x14ac:dyDescent="0.2">
      <c r="M68" s="212" t="s">
        <v>497</v>
      </c>
      <c r="O68" s="212">
        <f>FattureTempi!AH82</f>
        <v>0.41419925395163742</v>
      </c>
    </row>
    <row r="69" spans="9:15" x14ac:dyDescent="0.2">
      <c r="K69" s="210"/>
      <c r="L69" s="210"/>
      <c r="M69" s="210"/>
      <c r="N69" s="210"/>
      <c r="O69" s="210"/>
    </row>
    <row r="70" spans="9:15" x14ac:dyDescent="0.2">
      <c r="K70" s="210"/>
      <c r="L70" s="210"/>
      <c r="M70" s="216" t="s">
        <v>585</v>
      </c>
      <c r="N70" s="217">
        <f>N67+N64</f>
        <v>367453.39</v>
      </c>
      <c r="O70" s="217">
        <f>O67+O64</f>
        <v>152198.92000000007</v>
      </c>
    </row>
    <row r="71" spans="9:15" ht="36" x14ac:dyDescent="0.2">
      <c r="M71" s="218" t="s">
        <v>586</v>
      </c>
      <c r="N71" s="219"/>
      <c r="O71" s="217">
        <f>(O70/N70)</f>
        <v>0.41419925395163742</v>
      </c>
    </row>
    <row r="72" spans="9:15" x14ac:dyDescent="0.2">
      <c r="O72" s="129"/>
    </row>
    <row r="73" spans="9:15" x14ac:dyDescent="0.2">
      <c r="I73" s="6"/>
      <c r="J73" s="2"/>
    </row>
  </sheetData>
  <autoFilter ref="A6:O6" xr:uid="{677F332D-0520-4E26-8FD9-4EA11B8B172D}"/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EFC4E-D82B-4612-98D6-71D5EF044061}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4" customWidth="1"/>
    <col min="2" max="2" width="20.7109375" style="115" customWidth="1"/>
    <col min="3" max="3" width="14.7109375" style="116" customWidth="1"/>
    <col min="4" max="4" width="5.7109375" style="116" customWidth="1"/>
    <col min="5" max="5" width="12.5703125" style="113" customWidth="1"/>
    <col min="6" max="6" width="36.7109375" style="116" customWidth="1"/>
    <col min="7" max="7" width="14.7109375" style="104" customWidth="1"/>
    <col min="8" max="8" width="5.7109375" style="104" customWidth="1"/>
    <col min="9" max="9" width="20.7109375" style="104" customWidth="1"/>
    <col min="10" max="10" width="20.7109375" style="115" customWidth="1"/>
    <col min="11" max="11" width="5.7109375" style="114" customWidth="1"/>
    <col min="12" max="12" width="12.5703125" style="114" customWidth="1"/>
    <col min="13" max="13" width="5.7109375" style="104" customWidth="1"/>
    <col min="14" max="16384" width="9.140625" style="104"/>
  </cols>
  <sheetData>
    <row r="1" spans="1:16" s="87" customFormat="1" ht="23.1" customHeight="1" x14ac:dyDescent="0.2">
      <c r="A1" s="268"/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70"/>
    </row>
    <row r="2" spans="1:16" s="94" customFormat="1" ht="15" customHeight="1" x14ac:dyDescent="0.2">
      <c r="A2" s="88"/>
      <c r="B2" s="90"/>
      <c r="C2" s="91"/>
      <c r="D2" s="91"/>
      <c r="E2" s="133"/>
      <c r="F2" s="91"/>
      <c r="G2" s="89"/>
      <c r="H2" s="89"/>
      <c r="I2" s="89"/>
      <c r="J2" s="90"/>
      <c r="K2" s="21"/>
      <c r="L2" s="21"/>
      <c r="M2" s="180"/>
    </row>
    <row r="3" spans="1:16" s="87" customFormat="1" ht="23.1" customHeight="1" x14ac:dyDescent="0.2">
      <c r="A3" s="276" t="s">
        <v>103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8"/>
    </row>
    <row r="4" spans="1:16" s="87" customFormat="1" ht="23.1" customHeight="1" x14ac:dyDescent="0.2">
      <c r="A4" s="95"/>
      <c r="B4" s="98"/>
      <c r="C4" s="172"/>
      <c r="D4" s="172"/>
      <c r="E4" s="134"/>
      <c r="F4" s="172"/>
      <c r="J4" s="171"/>
      <c r="K4" s="158"/>
      <c r="L4" s="158"/>
      <c r="M4" s="157"/>
    </row>
    <row r="5" spans="1:16" s="87" customFormat="1" ht="32.25" customHeight="1" x14ac:dyDescent="0.2">
      <c r="A5" s="271" t="s">
        <v>102</v>
      </c>
      <c r="B5" s="272"/>
      <c r="C5" s="179" t="s">
        <v>101</v>
      </c>
      <c r="D5" s="178"/>
      <c r="E5" s="177" t="str">
        <f>IF(OR(L13="SI",L15="SI"),"SI","NO")</f>
        <v>SI</v>
      </c>
      <c r="F5" s="154"/>
      <c r="G5" s="154"/>
      <c r="H5" s="154"/>
      <c r="I5" s="154"/>
      <c r="J5" s="154"/>
      <c r="K5" s="154"/>
      <c r="L5" s="154"/>
      <c r="M5" s="152"/>
      <c r="N5" s="280" t="s">
        <v>100</v>
      </c>
      <c r="O5" s="281"/>
    </row>
    <row r="6" spans="1:16" s="87" customFormat="1" ht="23.1" customHeight="1" x14ac:dyDescent="0.2">
      <c r="A6" s="95"/>
      <c r="B6" s="98"/>
      <c r="C6" s="99"/>
      <c r="D6" s="172"/>
      <c r="E6" s="176"/>
      <c r="F6" s="172"/>
      <c r="J6" s="171"/>
      <c r="K6" s="158"/>
      <c r="L6" s="158"/>
      <c r="M6" s="157"/>
    </row>
    <row r="7" spans="1:16" s="87" customFormat="1" ht="23.1" customHeight="1" x14ac:dyDescent="0.2">
      <c r="A7" s="261" t="s">
        <v>99</v>
      </c>
      <c r="B7" s="265"/>
      <c r="C7" s="156">
        <f>Debiti!G6</f>
        <v>0</v>
      </c>
      <c r="D7" s="154"/>
      <c r="E7" s="285" t="s">
        <v>112</v>
      </c>
      <c r="F7" s="286"/>
      <c r="G7" s="286"/>
      <c r="H7" s="94"/>
      <c r="I7" s="175"/>
      <c r="J7" s="174"/>
      <c r="K7" s="94"/>
      <c r="L7" s="165"/>
      <c r="M7" s="173"/>
      <c r="N7" s="280" t="s">
        <v>98</v>
      </c>
      <c r="O7" s="281"/>
      <c r="P7" s="281"/>
    </row>
    <row r="8" spans="1:16" s="87" customFormat="1" ht="23.1" customHeight="1" x14ac:dyDescent="0.2">
      <c r="A8" s="95"/>
      <c r="B8" s="98"/>
      <c r="C8" s="99"/>
      <c r="D8" s="172"/>
      <c r="E8" s="134"/>
      <c r="F8" s="99"/>
      <c r="G8" s="96"/>
      <c r="J8" s="171"/>
      <c r="K8" s="158"/>
      <c r="L8" s="158"/>
      <c r="M8" s="157"/>
    </row>
    <row r="9" spans="1:16" s="87" customFormat="1" ht="23.1" customHeight="1" x14ac:dyDescent="0.2">
      <c r="A9" s="273" t="s">
        <v>97</v>
      </c>
      <c r="B9" s="279"/>
      <c r="C9" s="166">
        <f>ElencoFatture!O6</f>
        <v>0</v>
      </c>
      <c r="D9" s="167"/>
      <c r="E9" s="273" t="s">
        <v>91</v>
      </c>
      <c r="F9" s="274" t="s">
        <v>96</v>
      </c>
      <c r="G9" s="170">
        <f>C9/100*5</f>
        <v>0</v>
      </c>
      <c r="J9" s="154"/>
      <c r="L9" s="154"/>
      <c r="M9" s="152"/>
    </row>
    <row r="10" spans="1:16" s="87" customFormat="1" ht="23.1" customHeight="1" x14ac:dyDescent="0.2">
      <c r="A10" s="273" t="s">
        <v>95</v>
      </c>
      <c r="B10" s="274"/>
      <c r="C10" s="166">
        <f>ElencoFatture!O7</f>
        <v>0</v>
      </c>
      <c r="D10" s="167"/>
      <c r="E10" s="169"/>
      <c r="F10" s="169"/>
      <c r="G10" s="168"/>
      <c r="H10" s="154"/>
      <c r="I10" s="154"/>
      <c r="J10" s="154"/>
      <c r="K10" s="154"/>
      <c r="L10" s="154"/>
      <c r="M10" s="152"/>
    </row>
    <row r="11" spans="1:16" s="87" customFormat="1" ht="23.1" customHeight="1" x14ac:dyDescent="0.2">
      <c r="A11" s="273" t="s">
        <v>94</v>
      </c>
      <c r="B11" s="275"/>
      <c r="C11" s="166">
        <f>ElencoFatture!O8</f>
        <v>0</v>
      </c>
      <c r="D11" s="167"/>
      <c r="E11" s="273" t="s">
        <v>91</v>
      </c>
      <c r="F11" s="279"/>
      <c r="G11" s="166">
        <f>C11/100*5</f>
        <v>0</v>
      </c>
      <c r="H11" s="154"/>
      <c r="I11" s="284"/>
      <c r="J11" s="284"/>
      <c r="K11" s="94"/>
      <c r="L11" s="165"/>
      <c r="M11" s="152"/>
      <c r="N11" s="280" t="s">
        <v>93</v>
      </c>
      <c r="O11" s="281"/>
      <c r="P11" s="281"/>
    </row>
    <row r="12" spans="1:16" s="87" customFormat="1" ht="23.1" customHeight="1" x14ac:dyDescent="0.2">
      <c r="A12" s="163"/>
      <c r="B12" s="162"/>
      <c r="C12" s="160"/>
      <c r="D12" s="125"/>
      <c r="E12" s="161"/>
      <c r="F12" s="160"/>
      <c r="G12" s="159"/>
      <c r="I12" s="96"/>
      <c r="J12" s="98"/>
      <c r="K12" s="158"/>
      <c r="L12" s="97"/>
      <c r="M12" s="157"/>
    </row>
    <row r="13" spans="1:16" s="87" customFormat="1" ht="23.1" customHeight="1" x14ac:dyDescent="0.2">
      <c r="A13" s="261" t="s">
        <v>92</v>
      </c>
      <c r="B13" s="262"/>
      <c r="C13" s="156">
        <f>C11</f>
        <v>0</v>
      </c>
      <c r="D13" s="164"/>
      <c r="E13" s="261" t="s">
        <v>91</v>
      </c>
      <c r="F13" s="262"/>
      <c r="G13" s="155">
        <f>C13/100*5</f>
        <v>0</v>
      </c>
      <c r="H13" s="154"/>
      <c r="I13" s="266" t="s">
        <v>90</v>
      </c>
      <c r="J13" s="267"/>
      <c r="L13" s="153" t="str">
        <f>IF(ROUND(C7,2)&lt;=ROUND(G13,2),"SI","NO")</f>
        <v>SI</v>
      </c>
      <c r="M13" s="152"/>
      <c r="N13" s="282" t="s">
        <v>89</v>
      </c>
      <c r="O13" s="283"/>
    </row>
    <row r="14" spans="1:16" s="87" customFormat="1" ht="23.1" customHeight="1" x14ac:dyDescent="0.2">
      <c r="A14" s="163"/>
      <c r="B14" s="162"/>
      <c r="C14" s="160"/>
      <c r="D14" s="125"/>
      <c r="E14" s="161"/>
      <c r="F14" s="160"/>
      <c r="G14" s="159"/>
      <c r="I14" s="96"/>
      <c r="J14" s="98"/>
      <c r="K14" s="158"/>
      <c r="L14" s="97"/>
      <c r="M14" s="157"/>
    </row>
    <row r="15" spans="1:16" s="87" customFormat="1" ht="23.1" customHeight="1" x14ac:dyDescent="0.2">
      <c r="A15" s="261" t="s">
        <v>88</v>
      </c>
      <c r="B15" s="265"/>
      <c r="C15" s="156">
        <v>0</v>
      </c>
      <c r="D15" s="94"/>
      <c r="E15" s="261" t="s">
        <v>87</v>
      </c>
      <c r="F15" s="262"/>
      <c r="G15" s="155">
        <f>IF(OR(C15=0, C15="0,00"),0,C7/C15)</f>
        <v>0</v>
      </c>
      <c r="H15" s="154"/>
      <c r="I15" s="266" t="s">
        <v>86</v>
      </c>
      <c r="J15" s="267"/>
      <c r="L15" s="153" t="str">
        <f>IF(G15&lt;=0.9,"SI","NO")</f>
        <v>SI</v>
      </c>
      <c r="M15" s="152"/>
      <c r="N15" s="282" t="s">
        <v>85</v>
      </c>
      <c r="O15" s="283"/>
    </row>
    <row r="16" spans="1:16" s="87" customFormat="1" ht="23.1" customHeight="1" x14ac:dyDescent="0.2">
      <c r="A16" s="95"/>
      <c r="B16" s="98"/>
      <c r="C16" s="99"/>
      <c r="D16" s="99"/>
      <c r="E16" s="134"/>
      <c r="F16" s="99"/>
      <c r="G16" s="96"/>
      <c r="H16" s="96"/>
      <c r="I16" s="96"/>
      <c r="J16" s="98"/>
      <c r="K16" s="97"/>
      <c r="L16" s="97"/>
      <c r="M16" s="151"/>
    </row>
    <row r="17" spans="1:13" x14ac:dyDescent="0.2">
      <c r="B17" s="104"/>
      <c r="C17" s="104"/>
      <c r="D17" s="104"/>
      <c r="E17" s="104"/>
      <c r="F17" s="104"/>
      <c r="J17" s="104"/>
      <c r="K17" s="104"/>
      <c r="L17" s="104"/>
    </row>
    <row r="18" spans="1:13" x14ac:dyDescent="0.2">
      <c r="A18" s="263" t="s">
        <v>84</v>
      </c>
      <c r="B18" s="263"/>
      <c r="C18" s="263"/>
      <c r="D18" s="263"/>
      <c r="E18" s="263"/>
      <c r="F18" s="263"/>
      <c r="G18" s="263"/>
      <c r="H18" s="263"/>
      <c r="I18" s="263"/>
      <c r="J18" s="263"/>
      <c r="K18" s="263"/>
      <c r="L18" s="263"/>
      <c r="M18" s="263"/>
    </row>
    <row r="19" spans="1:13" x14ac:dyDescent="0.2">
      <c r="A19" s="264" t="s">
        <v>83</v>
      </c>
      <c r="B19" s="264"/>
      <c r="C19" s="264"/>
      <c r="D19" s="264"/>
      <c r="E19" s="264"/>
      <c r="F19" s="264"/>
      <c r="G19" s="264"/>
      <c r="H19" s="264"/>
      <c r="I19" s="264"/>
      <c r="J19" s="264"/>
      <c r="K19" s="264"/>
      <c r="L19" s="264"/>
      <c r="M19" s="264"/>
    </row>
    <row r="20" spans="1:13" x14ac:dyDescent="0.2">
      <c r="A20" s="260" t="s">
        <v>82</v>
      </c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0"/>
    </row>
    <row r="21" spans="1:13" x14ac:dyDescent="0.2">
      <c r="A21" s="150" t="s">
        <v>81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</row>
    <row r="22" spans="1:13" x14ac:dyDescent="0.2">
      <c r="A22" s="260" t="s">
        <v>80</v>
      </c>
      <c r="B22" s="260"/>
      <c r="C22" s="260"/>
      <c r="D22" s="260"/>
      <c r="E22" s="260"/>
      <c r="F22" s="260"/>
      <c r="G22" s="260"/>
      <c r="H22" s="260"/>
      <c r="I22" s="260"/>
      <c r="J22" s="260"/>
      <c r="K22" s="260"/>
      <c r="L22" s="260"/>
      <c r="M22" s="260"/>
    </row>
    <row r="23" spans="1:13" x14ac:dyDescent="0.2">
      <c r="A23" s="260" t="s">
        <v>79</v>
      </c>
      <c r="B23" s="260"/>
      <c r="C23" s="260"/>
      <c r="D23" s="260"/>
      <c r="E23" s="260"/>
      <c r="F23" s="260"/>
      <c r="G23" s="260"/>
      <c r="H23" s="260"/>
      <c r="I23" s="260"/>
      <c r="J23" s="260"/>
      <c r="K23" s="260"/>
      <c r="L23" s="260"/>
      <c r="M23" s="260"/>
    </row>
    <row r="24" spans="1:13" x14ac:dyDescent="0.2">
      <c r="A24" s="260" t="s">
        <v>78</v>
      </c>
      <c r="B24" s="260"/>
      <c r="C24" s="260"/>
      <c r="D24" s="260"/>
      <c r="E24" s="260"/>
      <c r="F24" s="260"/>
      <c r="G24" s="260"/>
      <c r="H24" s="260"/>
      <c r="I24" s="260"/>
      <c r="J24" s="260"/>
      <c r="K24" s="260"/>
      <c r="L24" s="260"/>
      <c r="M24" s="260"/>
    </row>
    <row r="25" spans="1:13" x14ac:dyDescent="0.2">
      <c r="A25" s="260" t="s">
        <v>77</v>
      </c>
      <c r="B25" s="260"/>
      <c r="C25" s="260"/>
      <c r="D25" s="260"/>
      <c r="E25" s="260"/>
      <c r="F25" s="260"/>
      <c r="G25" s="260"/>
      <c r="H25" s="260"/>
      <c r="I25" s="260"/>
      <c r="J25" s="260"/>
      <c r="K25" s="260"/>
      <c r="L25" s="260"/>
      <c r="M25" s="260"/>
    </row>
    <row r="26" spans="1:13" x14ac:dyDescent="0.2">
      <c r="A26" s="149" t="s">
        <v>76</v>
      </c>
      <c r="B26" s="146"/>
      <c r="C26" s="148"/>
      <c r="D26" s="148"/>
      <c r="E26" s="148"/>
      <c r="F26" s="148"/>
      <c r="G26" s="146"/>
      <c r="H26" s="146"/>
      <c r="I26" s="146"/>
      <c r="J26" s="146"/>
      <c r="K26" s="147"/>
      <c r="L26" s="147"/>
      <c r="M26" s="146"/>
    </row>
    <row r="27" spans="1:13" x14ac:dyDescent="0.2">
      <c r="A27" s="145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6F0B2-4E3D-4541-BCE4-E7671D3D26AA}">
  <dimension ref="A1:AE17"/>
  <sheetViews>
    <sheetView showGridLines="0" zoomScaleNormal="100" workbookViewId="0">
      <selection sqref="A1:AC1"/>
    </sheetView>
  </sheetViews>
  <sheetFormatPr defaultRowHeight="15" x14ac:dyDescent="0.2"/>
  <cols>
    <col min="1" max="1" width="5.7109375" style="104" bestFit="1" customWidth="1"/>
    <col min="2" max="2" width="6.28515625" style="104" bestFit="1" customWidth="1"/>
    <col min="3" max="3" width="10.7109375" style="114" bestFit="1" customWidth="1"/>
    <col min="4" max="4" width="18.140625" style="115" customWidth="1"/>
    <col min="5" max="5" width="10.7109375" style="114" bestFit="1" customWidth="1"/>
    <col min="6" max="6" width="15.7109375" style="115" customWidth="1"/>
    <col min="7" max="8" width="12.140625" style="116" customWidth="1"/>
    <col min="9" max="9" width="8" style="113" customWidth="1"/>
    <col min="10" max="10" width="12.140625" style="116" customWidth="1"/>
    <col min="11" max="12" width="14.85546875" style="104" customWidth="1"/>
    <col min="13" max="13" width="5.7109375" style="104" bestFit="1" customWidth="1"/>
    <col min="14" max="14" width="8.28515625" style="104" bestFit="1" customWidth="1"/>
    <col min="15" max="15" width="10.7109375" style="114" bestFit="1" customWidth="1"/>
    <col min="16" max="16" width="25.5703125" style="115" customWidth="1"/>
    <col min="17" max="17" width="16.7109375" style="114" customWidth="1"/>
    <col min="18" max="18" width="19.28515625" style="114" customWidth="1"/>
    <col min="19" max="19" width="7" style="104" hidden="1" customWidth="1"/>
    <col min="20" max="20" width="22.28515625" style="115" hidden="1" customWidth="1"/>
    <col min="21" max="24" width="0" style="104" hidden="1" customWidth="1"/>
    <col min="25" max="25" width="5.7109375" style="104" hidden="1" customWidth="1"/>
    <col min="26" max="26" width="8.28515625" style="104" hidden="1" customWidth="1"/>
    <col min="27" max="27" width="3.28515625" style="104" hidden="1" customWidth="1"/>
    <col min="28" max="28" width="13.7109375" style="104" customWidth="1"/>
    <col min="29" max="29" width="14" style="114" customWidth="1"/>
    <col min="30" max="30" width="0" style="104" hidden="1" customWidth="1"/>
    <col min="31" max="31" width="9.140625" style="146" customWidth="1"/>
    <col min="32" max="16384" width="9.140625" style="104"/>
  </cols>
  <sheetData>
    <row r="1" spans="1:31" s="87" customFormat="1" ht="23.1" customHeight="1" x14ac:dyDescent="0.2">
      <c r="A1" s="244"/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E1" s="197"/>
    </row>
    <row r="2" spans="1:31" s="94" customFormat="1" ht="15" customHeight="1" x14ac:dyDescent="0.2">
      <c r="A2" s="88"/>
      <c r="B2" s="89"/>
      <c r="C2" s="21"/>
      <c r="D2" s="90"/>
      <c r="E2" s="21"/>
      <c r="F2" s="90"/>
      <c r="G2" s="91"/>
      <c r="H2" s="91"/>
      <c r="I2" s="133"/>
      <c r="J2" s="91"/>
      <c r="K2" s="89"/>
      <c r="L2" s="89"/>
      <c r="M2" s="89"/>
      <c r="N2" s="89"/>
      <c r="O2" s="21"/>
      <c r="P2" s="90"/>
      <c r="Q2" s="21"/>
      <c r="R2" s="21"/>
      <c r="S2" s="89"/>
      <c r="T2" s="90"/>
      <c r="U2" s="89"/>
      <c r="V2" s="89"/>
      <c r="W2" s="89"/>
      <c r="X2" s="89"/>
      <c r="Y2" s="89"/>
      <c r="Z2" s="89"/>
      <c r="AA2" s="89"/>
      <c r="AB2" s="89"/>
      <c r="AC2" s="21"/>
      <c r="AE2" s="198"/>
    </row>
    <row r="3" spans="1:31" s="87" customFormat="1" ht="23.1" customHeight="1" x14ac:dyDescent="0.2">
      <c r="A3" s="276" t="s">
        <v>72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290"/>
      <c r="AE3" s="197"/>
    </row>
    <row r="4" spans="1:31" s="87" customFormat="1" ht="23.1" customHeight="1" x14ac:dyDescent="0.2">
      <c r="A4" s="95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32"/>
      <c r="AE4" s="197"/>
    </row>
    <row r="5" spans="1:31" s="87" customFormat="1" ht="23.1" customHeight="1" x14ac:dyDescent="0.2">
      <c r="A5" s="271" t="s">
        <v>73</v>
      </c>
      <c r="B5" s="287"/>
      <c r="C5" s="287"/>
      <c r="D5" s="287"/>
      <c r="E5" s="287"/>
      <c r="F5" s="288"/>
      <c r="G5" s="142">
        <v>0</v>
      </c>
      <c r="H5" s="131"/>
      <c r="I5" s="131"/>
      <c r="J5" s="131"/>
      <c r="K5" s="131"/>
      <c r="L5" s="131"/>
      <c r="M5" s="131"/>
      <c r="N5" s="131"/>
      <c r="O5" s="13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32"/>
      <c r="AE5" s="197"/>
    </row>
    <row r="6" spans="1:31" s="87" customFormat="1" ht="23.1" customHeight="1" x14ac:dyDescent="0.2">
      <c r="A6" s="271" t="s">
        <v>74</v>
      </c>
      <c r="B6" s="287"/>
      <c r="C6" s="287"/>
      <c r="D6" s="287"/>
      <c r="E6" s="287"/>
      <c r="F6" s="287"/>
      <c r="G6" s="143">
        <v>0</v>
      </c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32"/>
      <c r="AE6" s="197"/>
    </row>
    <row r="7" spans="1:31" s="87" customFormat="1" ht="23.1" customHeight="1" x14ac:dyDescent="0.2">
      <c r="A7" s="95"/>
      <c r="B7" s="96"/>
      <c r="C7" s="97"/>
      <c r="D7" s="98"/>
      <c r="E7" s="97"/>
      <c r="F7" s="98"/>
      <c r="G7" s="99"/>
      <c r="H7" s="99"/>
      <c r="I7" s="134"/>
      <c r="J7" s="99"/>
      <c r="K7" s="96"/>
      <c r="L7" s="96"/>
      <c r="M7" s="96"/>
      <c r="N7" s="96"/>
      <c r="O7" s="97"/>
      <c r="P7" s="98"/>
      <c r="Q7" s="97"/>
      <c r="R7" s="97"/>
      <c r="S7" s="96"/>
      <c r="T7" s="98"/>
      <c r="U7" s="96"/>
      <c r="V7" s="96"/>
      <c r="W7" s="96"/>
      <c r="X7" s="96"/>
      <c r="Y7" s="96"/>
      <c r="Z7" s="96"/>
      <c r="AA7" s="96"/>
      <c r="AB7" s="96"/>
      <c r="AC7" s="140"/>
      <c r="AE7" s="197"/>
    </row>
    <row r="8" spans="1:31" s="87" customFormat="1" ht="23.1" customHeight="1" x14ac:dyDescent="0.2">
      <c r="A8" s="232" t="s">
        <v>14</v>
      </c>
      <c r="B8" s="252"/>
      <c r="C8" s="253"/>
      <c r="D8" s="232" t="s">
        <v>15</v>
      </c>
      <c r="E8" s="252"/>
      <c r="F8" s="252"/>
      <c r="G8" s="252"/>
      <c r="H8" s="252"/>
      <c r="I8" s="252"/>
      <c r="J8" s="252"/>
      <c r="K8" s="252"/>
      <c r="L8" s="253"/>
      <c r="M8" s="232" t="s">
        <v>16</v>
      </c>
      <c r="N8" s="252"/>
      <c r="O8" s="253"/>
      <c r="P8" s="232" t="s">
        <v>1</v>
      </c>
      <c r="Q8" s="252"/>
      <c r="R8" s="252"/>
      <c r="S8" s="232" t="s">
        <v>17</v>
      </c>
      <c r="T8" s="253"/>
      <c r="U8" s="232" t="s">
        <v>18</v>
      </c>
      <c r="V8" s="252"/>
      <c r="W8" s="252"/>
      <c r="X8" s="253"/>
      <c r="Y8" s="232" t="s">
        <v>19</v>
      </c>
      <c r="Z8" s="252"/>
      <c r="AA8" s="252"/>
      <c r="AB8" s="100" t="s">
        <v>47</v>
      </c>
      <c r="AC8" s="100" t="s">
        <v>71</v>
      </c>
      <c r="AE8" s="197"/>
    </row>
    <row r="9" spans="1:31" ht="36" customHeight="1" x14ac:dyDescent="0.2">
      <c r="A9" s="101" t="s">
        <v>21</v>
      </c>
      <c r="B9" s="101" t="s">
        <v>22</v>
      </c>
      <c r="C9" s="138" t="s">
        <v>25</v>
      </c>
      <c r="D9" s="101" t="s">
        <v>24</v>
      </c>
      <c r="E9" s="102" t="s">
        <v>25</v>
      </c>
      <c r="F9" s="101" t="s">
        <v>26</v>
      </c>
      <c r="G9" s="135" t="s">
        <v>66</v>
      </c>
      <c r="H9" s="103" t="s">
        <v>67</v>
      </c>
      <c r="I9" s="136" t="s">
        <v>68</v>
      </c>
      <c r="J9" s="135" t="s">
        <v>69</v>
      </c>
      <c r="K9" s="101" t="s">
        <v>28</v>
      </c>
      <c r="L9" s="101" t="s">
        <v>113</v>
      </c>
      <c r="M9" s="101" t="s">
        <v>21</v>
      </c>
      <c r="N9" s="101" t="s">
        <v>24</v>
      </c>
      <c r="O9" s="138" t="s">
        <v>25</v>
      </c>
      <c r="P9" s="101" t="s">
        <v>30</v>
      </c>
      <c r="Q9" s="102" t="s">
        <v>31</v>
      </c>
      <c r="R9" s="102" t="s">
        <v>32</v>
      </c>
      <c r="S9" s="101" t="s">
        <v>33</v>
      </c>
      <c r="T9" s="101" t="s">
        <v>26</v>
      </c>
      <c r="U9" s="101" t="s">
        <v>33</v>
      </c>
      <c r="V9" s="101" t="s">
        <v>34</v>
      </c>
      <c r="W9" s="101" t="s">
        <v>35</v>
      </c>
      <c r="X9" s="101" t="s">
        <v>36</v>
      </c>
      <c r="Y9" s="101" t="s">
        <v>21</v>
      </c>
      <c r="Z9" s="101" t="s">
        <v>24</v>
      </c>
      <c r="AA9" s="101" t="s">
        <v>37</v>
      </c>
      <c r="AB9" s="101" t="s">
        <v>25</v>
      </c>
      <c r="AC9" s="139" t="s">
        <v>70</v>
      </c>
    </row>
    <row r="10" spans="1:31" x14ac:dyDescent="0.2">
      <c r="A10" s="105"/>
      <c r="B10" s="105"/>
      <c r="C10" s="106"/>
      <c r="D10" s="107"/>
      <c r="E10" s="106"/>
      <c r="F10" s="108"/>
      <c r="G10" s="109"/>
      <c r="H10" s="109"/>
      <c r="I10" s="137"/>
      <c r="J10" s="109"/>
      <c r="K10" s="105"/>
      <c r="L10" s="105"/>
      <c r="M10" s="105"/>
      <c r="N10" s="105"/>
      <c r="O10" s="106"/>
      <c r="P10" s="108"/>
      <c r="Q10" s="106"/>
      <c r="R10" s="106"/>
      <c r="S10" s="105"/>
      <c r="T10" s="108"/>
      <c r="U10" s="105"/>
      <c r="V10" s="105"/>
      <c r="W10" s="105"/>
      <c r="X10" s="105"/>
      <c r="Y10" s="110"/>
      <c r="Z10" s="110"/>
      <c r="AA10" s="110"/>
      <c r="AB10" s="111"/>
      <c r="AC10" s="106"/>
    </row>
    <row r="11" spans="1:31" x14ac:dyDescent="0.2">
      <c r="C11" s="104"/>
      <c r="D11" s="104"/>
      <c r="E11" s="104"/>
      <c r="F11" s="104"/>
      <c r="G11" s="104"/>
      <c r="H11" s="104"/>
      <c r="I11" s="104"/>
      <c r="J11" s="104"/>
      <c r="O11" s="104"/>
      <c r="P11" s="104"/>
      <c r="Q11" s="104"/>
      <c r="R11" s="104"/>
      <c r="T11" s="104"/>
      <c r="AC11" s="104"/>
    </row>
    <row r="12" spans="1:31" x14ac:dyDescent="0.2">
      <c r="C12" s="104"/>
      <c r="D12" s="104"/>
      <c r="E12" s="104"/>
      <c r="F12" s="104"/>
      <c r="G12" s="104"/>
      <c r="H12" s="104"/>
      <c r="I12" s="104"/>
      <c r="J12" s="104"/>
      <c r="O12" s="104"/>
      <c r="P12" s="104"/>
      <c r="Q12" s="104"/>
      <c r="R12" s="104"/>
      <c r="T12" s="104"/>
      <c r="AC12" s="104"/>
    </row>
    <row r="13" spans="1:31" x14ac:dyDescent="0.2">
      <c r="C13" s="104"/>
      <c r="D13" s="104"/>
      <c r="E13" s="104"/>
      <c r="F13" s="104"/>
      <c r="G13" s="104"/>
      <c r="H13" s="104"/>
      <c r="I13" s="104"/>
      <c r="J13" s="104"/>
      <c r="O13" s="104"/>
      <c r="P13" s="104"/>
      <c r="Q13" s="104"/>
      <c r="R13" s="104"/>
      <c r="T13" s="104"/>
      <c r="AC13" s="104"/>
    </row>
    <row r="14" spans="1:31" x14ac:dyDescent="0.2">
      <c r="C14" s="104"/>
      <c r="D14" s="104"/>
      <c r="E14" s="104"/>
      <c r="F14" s="104"/>
      <c r="G14" s="104"/>
      <c r="H14" s="104"/>
      <c r="I14" s="104"/>
      <c r="J14" s="104"/>
      <c r="O14" s="104"/>
      <c r="P14" s="104"/>
      <c r="Q14" s="104"/>
      <c r="R14" s="104"/>
      <c r="T14" s="104"/>
      <c r="AC14" s="104"/>
    </row>
    <row r="15" spans="1:31" x14ac:dyDescent="0.2">
      <c r="C15" s="104"/>
      <c r="D15" s="104"/>
      <c r="E15" s="104"/>
      <c r="F15" s="104"/>
      <c r="G15" s="104"/>
      <c r="H15" s="104"/>
      <c r="I15" s="104"/>
      <c r="J15" s="104"/>
      <c r="O15" s="104"/>
      <c r="P15" s="104"/>
      <c r="Q15" s="104"/>
      <c r="R15" s="104"/>
      <c r="T15" s="104"/>
      <c r="AC15" s="104"/>
    </row>
    <row r="16" spans="1:31" x14ac:dyDescent="0.2">
      <c r="C16" s="104"/>
      <c r="D16" s="104"/>
      <c r="E16" s="104"/>
      <c r="F16" s="104"/>
      <c r="G16" s="104"/>
      <c r="H16" s="104"/>
      <c r="I16" s="104"/>
      <c r="J16" s="104"/>
      <c r="O16" s="104"/>
      <c r="P16" s="104"/>
      <c r="Q16" s="104"/>
      <c r="R16" s="104"/>
      <c r="T16" s="104"/>
      <c r="AC16" s="104"/>
    </row>
    <row r="17" spans="3:29" x14ac:dyDescent="0.2">
      <c r="C17" s="104"/>
      <c r="D17" s="104"/>
      <c r="E17" s="104"/>
      <c r="F17" s="104"/>
      <c r="G17" s="104"/>
      <c r="H17" s="104"/>
      <c r="I17" s="104"/>
      <c r="J17" s="104"/>
      <c r="O17" s="104"/>
      <c r="P17" s="104"/>
      <c r="Q17" s="104"/>
      <c r="R17" s="104"/>
      <c r="T17" s="104"/>
      <c r="AC17" s="104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D1996-C0D8-4597-B0EF-116B4480D6A0}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4" hidden="1" customWidth="1"/>
    <col min="2" max="2" width="10.28515625" style="104" hidden="1" customWidth="1"/>
    <col min="3" max="3" width="15.7109375" style="115" customWidth="1"/>
    <col min="4" max="4" width="10.7109375" style="114" bestFit="1" customWidth="1"/>
    <col min="5" max="5" width="10.7109375" style="114" customWidth="1"/>
    <col min="6" max="6" width="43.7109375" style="115" customWidth="1"/>
    <col min="7" max="7" width="15.5703125" style="115" hidden="1" customWidth="1"/>
    <col min="8" max="9" width="12.140625" style="116" customWidth="1"/>
    <col min="10" max="10" width="22.85546875" style="115" customWidth="1"/>
    <col min="11" max="11" width="13.7109375" style="115" customWidth="1"/>
    <col min="12" max="12" width="21.7109375" style="104" customWidth="1"/>
    <col min="13" max="16" width="12.140625" style="104" customWidth="1"/>
    <col min="17" max="17" width="9.140625" style="104" customWidth="1"/>
    <col min="18" max="18" width="9.140625" style="146" customWidth="1"/>
    <col min="19" max="16384" width="9.140625" style="104"/>
  </cols>
  <sheetData>
    <row r="1" spans="1:18" s="87" customFormat="1" ht="23.1" customHeight="1" x14ac:dyDescent="0.2">
      <c r="A1" s="307"/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8"/>
      <c r="R1" s="197"/>
    </row>
    <row r="2" spans="1:18" s="94" customFormat="1" ht="15" customHeight="1" x14ac:dyDescent="0.2">
      <c r="R2" s="198"/>
    </row>
    <row r="3" spans="1:18" s="87" customFormat="1" ht="23.1" customHeight="1" x14ac:dyDescent="0.2">
      <c r="A3" s="276" t="s">
        <v>111</v>
      </c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48"/>
      <c r="R3" s="197"/>
    </row>
    <row r="4" spans="1:18" s="87" customFormat="1" x14ac:dyDescent="0.2">
      <c r="A4" s="296"/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46"/>
      <c r="R4" s="197"/>
    </row>
    <row r="5" spans="1:18" s="87" customFormat="1" ht="23.1" customHeight="1" x14ac:dyDescent="0.2">
      <c r="A5" s="303" t="s">
        <v>110</v>
      </c>
      <c r="B5" s="303"/>
      <c r="C5" s="303"/>
      <c r="D5" s="303"/>
      <c r="E5" s="303"/>
      <c r="F5" s="303"/>
      <c r="G5" s="303"/>
      <c r="H5" s="303"/>
      <c r="I5" s="304"/>
      <c r="J5" s="232" t="s">
        <v>109</v>
      </c>
      <c r="K5" s="247"/>
      <c r="L5" s="247"/>
      <c r="M5" s="247"/>
      <c r="N5" s="247"/>
      <c r="O5" s="247"/>
      <c r="P5" s="247"/>
      <c r="Q5" s="248"/>
      <c r="R5" s="197"/>
    </row>
    <row r="6" spans="1:18" s="87" customFormat="1" ht="23.1" customHeight="1" x14ac:dyDescent="0.2">
      <c r="C6" s="312" t="s">
        <v>97</v>
      </c>
      <c r="D6" s="313"/>
      <c r="E6" s="313"/>
      <c r="F6" s="313"/>
      <c r="G6" s="314"/>
      <c r="H6" s="190">
        <v>0</v>
      </c>
      <c r="I6" s="194"/>
      <c r="J6" s="310" t="s">
        <v>97</v>
      </c>
      <c r="K6" s="310"/>
      <c r="L6" s="310"/>
      <c r="M6" s="310"/>
      <c r="N6" s="311"/>
      <c r="O6" s="195">
        <v>0</v>
      </c>
      <c r="P6" s="297"/>
      <c r="Q6" s="298"/>
      <c r="R6" s="197"/>
    </row>
    <row r="7" spans="1:18" s="87" customFormat="1" ht="23.1" customHeight="1" x14ac:dyDescent="0.2">
      <c r="C7" s="312" t="s">
        <v>115</v>
      </c>
      <c r="D7" s="313"/>
      <c r="E7" s="313"/>
      <c r="F7" s="313"/>
      <c r="G7" s="191"/>
      <c r="H7" s="190">
        <v>0</v>
      </c>
      <c r="I7" s="192"/>
      <c r="J7" s="308" t="s">
        <v>115</v>
      </c>
      <c r="K7" s="308"/>
      <c r="L7" s="308"/>
      <c r="M7" s="308"/>
      <c r="N7" s="309"/>
      <c r="O7" s="193">
        <v>0</v>
      </c>
      <c r="P7" s="299"/>
      <c r="Q7" s="300"/>
      <c r="R7" s="197"/>
    </row>
    <row r="8" spans="1:18" s="87" customFormat="1" ht="23.1" customHeight="1" x14ac:dyDescent="0.2">
      <c r="C8" s="312" t="s">
        <v>116</v>
      </c>
      <c r="D8" s="313"/>
      <c r="E8" s="313"/>
      <c r="F8" s="313"/>
      <c r="G8" s="191"/>
      <c r="H8" s="190">
        <f>H6-H7</f>
        <v>0</v>
      </c>
      <c r="I8" s="188"/>
      <c r="J8" s="305" t="s">
        <v>117</v>
      </c>
      <c r="K8" s="305"/>
      <c r="L8" s="305"/>
      <c r="M8" s="305"/>
      <c r="N8" s="306"/>
      <c r="O8" s="189">
        <v>0</v>
      </c>
      <c r="P8" s="301"/>
      <c r="Q8" s="302"/>
      <c r="R8" s="197"/>
    </row>
    <row r="9" spans="1:18" s="87" customFormat="1" x14ac:dyDescent="0.2">
      <c r="C9" s="187"/>
      <c r="D9" s="187"/>
      <c r="E9" s="187"/>
      <c r="F9" s="187"/>
      <c r="G9" s="186"/>
      <c r="H9" s="185"/>
      <c r="I9" s="159"/>
      <c r="J9" s="162"/>
      <c r="K9" s="162"/>
      <c r="L9" s="162"/>
      <c r="M9" s="162"/>
      <c r="N9" s="162"/>
      <c r="O9" s="184"/>
      <c r="P9" s="291"/>
      <c r="Q9" s="248"/>
      <c r="R9" s="197"/>
    </row>
    <row r="10" spans="1:18" s="87" customFormat="1" ht="16.5" customHeight="1" x14ac:dyDescent="0.2">
      <c r="A10" s="292" t="s">
        <v>108</v>
      </c>
      <c r="B10" s="293"/>
      <c r="C10" s="293"/>
      <c r="D10" s="29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4"/>
      <c r="R10" s="197"/>
    </row>
    <row r="11" spans="1:18" s="87" customFormat="1" ht="23.1" customHeight="1" x14ac:dyDescent="0.2">
      <c r="A11" s="232" t="s">
        <v>14</v>
      </c>
      <c r="B11" s="253"/>
      <c r="C11" s="232" t="s">
        <v>15</v>
      </c>
      <c r="D11" s="252"/>
      <c r="E11" s="252"/>
      <c r="F11" s="252"/>
      <c r="G11" s="252"/>
      <c r="H11" s="252"/>
      <c r="I11" s="253"/>
      <c r="J11" s="232" t="s">
        <v>1</v>
      </c>
      <c r="K11" s="253"/>
      <c r="L11" s="144"/>
      <c r="M11" s="232" t="s">
        <v>64</v>
      </c>
      <c r="N11" s="252"/>
      <c r="O11" s="252"/>
      <c r="P11" s="252"/>
      <c r="Q11" s="248"/>
      <c r="R11" s="197"/>
    </row>
    <row r="12" spans="1:18" ht="36" customHeight="1" x14ac:dyDescent="0.2">
      <c r="A12" s="101" t="s">
        <v>21</v>
      </c>
      <c r="B12" s="183" t="s">
        <v>107</v>
      </c>
      <c r="C12" s="101" t="s">
        <v>24</v>
      </c>
      <c r="D12" s="102" t="s">
        <v>25</v>
      </c>
      <c r="E12" s="182" t="s">
        <v>106</v>
      </c>
      <c r="F12" s="101" t="s">
        <v>26</v>
      </c>
      <c r="G12" s="101" t="s">
        <v>28</v>
      </c>
      <c r="H12" s="135" t="s">
        <v>66</v>
      </c>
      <c r="I12" s="103" t="s">
        <v>67</v>
      </c>
      <c r="J12" s="101" t="s">
        <v>30</v>
      </c>
      <c r="K12" s="101" t="s">
        <v>31</v>
      </c>
      <c r="L12" s="199" t="s">
        <v>105</v>
      </c>
      <c r="M12" s="124" t="s">
        <v>66</v>
      </c>
      <c r="N12" s="124" t="s">
        <v>104</v>
      </c>
      <c r="O12" s="200" t="s">
        <v>114</v>
      </c>
      <c r="P12" s="124" t="s">
        <v>65</v>
      </c>
      <c r="Q12" s="196" t="s">
        <v>68</v>
      </c>
    </row>
    <row r="13" spans="1:18" x14ac:dyDescent="0.2">
      <c r="C13" s="107"/>
      <c r="D13" s="106"/>
      <c r="E13" s="106"/>
      <c r="F13" s="108"/>
      <c r="G13" s="108"/>
      <c r="H13" s="109"/>
      <c r="I13" s="109"/>
      <c r="J13" s="108"/>
      <c r="K13" s="108"/>
      <c r="L13" s="106"/>
      <c r="M13" s="109"/>
      <c r="N13" s="109"/>
      <c r="O13" s="109"/>
    </row>
    <row r="14" spans="1:18" x14ac:dyDescent="0.2">
      <c r="C14" s="104"/>
      <c r="D14" s="104"/>
      <c r="E14" s="104"/>
      <c r="F14" s="104"/>
      <c r="G14" s="104"/>
      <c r="H14" s="104"/>
      <c r="I14" s="104"/>
      <c r="J14" s="104"/>
      <c r="K14" s="181"/>
    </row>
    <row r="15" spans="1:18" x14ac:dyDescent="0.2">
      <c r="C15" s="104"/>
      <c r="D15" s="104"/>
      <c r="E15" s="104"/>
      <c r="F15" s="104"/>
      <c r="G15" s="104"/>
      <c r="H15" s="104"/>
      <c r="I15" s="104"/>
      <c r="J15" s="104"/>
      <c r="K15" s="104"/>
    </row>
    <row r="16" spans="1:18" x14ac:dyDescent="0.2">
      <c r="C16" s="104"/>
      <c r="D16" s="104"/>
      <c r="E16" s="104"/>
      <c r="F16" s="104"/>
      <c r="G16" s="104"/>
      <c r="H16" s="104"/>
      <c r="I16" s="104"/>
      <c r="J16" s="104"/>
      <c r="K16" s="104"/>
    </row>
    <row r="17" spans="3:11" x14ac:dyDescent="0.2">
      <c r="C17" s="104"/>
      <c r="D17" s="104"/>
      <c r="E17" s="104"/>
      <c r="F17" s="104"/>
      <c r="G17" s="104"/>
      <c r="H17" s="104"/>
      <c r="I17" s="104"/>
      <c r="J17" s="104"/>
      <c r="K17" s="104"/>
    </row>
    <row r="18" spans="3:11" x14ac:dyDescent="0.2">
      <c r="C18" s="104"/>
      <c r="D18" s="104"/>
      <c r="E18" s="104"/>
      <c r="F18" s="104"/>
      <c r="G18" s="104"/>
      <c r="H18" s="104"/>
      <c r="I18" s="104"/>
      <c r="J18" s="104"/>
      <c r="K18" s="104"/>
    </row>
    <row r="19" spans="3:11" x14ac:dyDescent="0.2">
      <c r="C19" s="104"/>
      <c r="D19" s="104"/>
      <c r="E19" s="104"/>
      <c r="F19" s="104"/>
      <c r="G19" s="104"/>
      <c r="H19" s="104"/>
      <c r="I19" s="104"/>
      <c r="J19" s="104"/>
      <c r="K19" s="104"/>
    </row>
    <row r="20" spans="3:11" x14ac:dyDescent="0.2">
      <c r="C20" s="104"/>
      <c r="D20" s="104"/>
      <c r="E20" s="104"/>
      <c r="F20" s="104"/>
      <c r="G20" s="104"/>
      <c r="H20" s="104"/>
      <c r="I20" s="104"/>
      <c r="J20" s="104"/>
      <c r="K20" s="104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 xr:uid="{68DAF0C1-69B0-4B21-9EE8-B00DFCD39904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Comune Chamois</cp:lastModifiedBy>
  <cp:lastPrinted>2015-01-23T09:39:52Z</cp:lastPrinted>
  <dcterms:created xsi:type="dcterms:W3CDTF">1996-11-05T10:16:36Z</dcterms:created>
  <dcterms:modified xsi:type="dcterms:W3CDTF">2026-01-05T13:49:33Z</dcterms:modified>
</cp:coreProperties>
</file>