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VER\Condivisi\1LAVORO\CONTABILITA'\TEMPESTIVITA DEI PAGAMENTI\2022\"/>
    </mc:Choice>
  </mc:AlternateContent>
  <xr:revisionPtr revIDLastSave="0" documentId="8_{DB68D59B-CBB0-4541-B5DE-9A2700B5D662}" xr6:coauthVersionLast="47" xr6:coauthVersionMax="47" xr10:uidLastSave="{00000000-0000-0000-0000-000000000000}"/>
  <bookViews>
    <workbookView xWindow="-120" yWindow="-120" windowWidth="29040" windowHeight="15840" firstSheet="3" activeTab="3" xr2:uid="{40389BE2-63C4-438E-9B7B-F13F3883E877}"/>
  </bookViews>
  <sheets>
    <sheet name="SiopeAllegatoB" sheetId="1" state="hidden" r:id="rId1"/>
    <sheet name="Fatture" sheetId="2" state="hidden" r:id="rId2"/>
    <sheet name="Mandati" sheetId="3" state="hidden" r:id="rId3"/>
    <sheet name="FattureTempi" sheetId="6" r:id="rId4"/>
    <sheet name="MandatiTempi" sheetId="5" r:id="rId5"/>
    <sheet name="IndicatoreRiduzioneDebitoCR" sheetId="8" state="hidden" r:id="rId6"/>
    <sheet name="Debiti" sheetId="7" state="hidden" r:id="rId7"/>
    <sheet name="ElencoFatture" sheetId="9" state="hidden" r:id="rId8"/>
  </sheets>
  <definedNames>
    <definedName name="_xlnm.Print_Area" localSheetId="6">Debiti!$A$1:$AB$69</definedName>
    <definedName name="_xlnm.Print_Area" localSheetId="7">ElencoFatture!$C$1:$P$72</definedName>
    <definedName name="_xlnm.Print_Area" localSheetId="3">FattureTempi!$A$1:$AI$137</definedName>
    <definedName name="_xlnm.Print_Area" localSheetId="5">IndicatoreRiduzioneDebitoCR!$A$1:$M$16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6" i="5" l="1"/>
  <c r="O63" i="5"/>
  <c r="O62" i="5"/>
  <c r="N62" i="5"/>
  <c r="P57" i="5"/>
  <c r="O57" i="5"/>
  <c r="M57" i="5"/>
  <c r="P56" i="5"/>
  <c r="O56" i="5"/>
  <c r="M56" i="5"/>
  <c r="P55" i="5"/>
  <c r="O55" i="5"/>
  <c r="M55" i="5"/>
  <c r="P54" i="5"/>
  <c r="O54" i="5"/>
  <c r="M54" i="5"/>
  <c r="P53" i="5"/>
  <c r="O53" i="5"/>
  <c r="M53" i="5"/>
  <c r="P52" i="5"/>
  <c r="O52" i="5"/>
  <c r="M52" i="5"/>
  <c r="P51" i="5"/>
  <c r="O51" i="5"/>
  <c r="M51" i="5"/>
  <c r="P50" i="5"/>
  <c r="O50" i="5"/>
  <c r="M50" i="5"/>
  <c r="P49" i="5"/>
  <c r="O49" i="5"/>
  <c r="M49" i="5"/>
  <c r="P48" i="5"/>
  <c r="O48" i="5"/>
  <c r="M48" i="5"/>
  <c r="P47" i="5"/>
  <c r="O47" i="5"/>
  <c r="M47" i="5"/>
  <c r="P46" i="5"/>
  <c r="O46" i="5"/>
  <c r="M46" i="5"/>
  <c r="P45" i="5"/>
  <c r="O45" i="5"/>
  <c r="M45" i="5"/>
  <c r="P44" i="5"/>
  <c r="O44" i="5"/>
  <c r="M44" i="5"/>
  <c r="P43" i="5"/>
  <c r="O43" i="5"/>
  <c r="M43" i="5"/>
  <c r="P42" i="5"/>
  <c r="O42" i="5"/>
  <c r="M42" i="5"/>
  <c r="P41" i="5"/>
  <c r="O41" i="5"/>
  <c r="M41" i="5"/>
  <c r="P40" i="5"/>
  <c r="O40" i="5"/>
  <c r="M40" i="5"/>
  <c r="P39" i="5"/>
  <c r="O39" i="5"/>
  <c r="M39" i="5"/>
  <c r="P38" i="5"/>
  <c r="O38" i="5"/>
  <c r="M38" i="5"/>
  <c r="P37" i="5"/>
  <c r="O37" i="5"/>
  <c r="M37" i="5"/>
  <c r="P36" i="5"/>
  <c r="O36" i="5"/>
  <c r="M36" i="5"/>
  <c r="P35" i="5"/>
  <c r="O35" i="5"/>
  <c r="M35" i="5"/>
  <c r="P34" i="5"/>
  <c r="O34" i="5"/>
  <c r="M34" i="5"/>
  <c r="P33" i="5"/>
  <c r="O33" i="5"/>
  <c r="M33" i="5"/>
  <c r="P32" i="5"/>
  <c r="O32" i="5"/>
  <c r="M32" i="5"/>
  <c r="P31" i="5"/>
  <c r="O31" i="5"/>
  <c r="M31" i="5"/>
  <c r="P30" i="5"/>
  <c r="O30" i="5"/>
  <c r="M30" i="5"/>
  <c r="P29" i="5"/>
  <c r="O29" i="5"/>
  <c r="M29" i="5"/>
  <c r="P28" i="5"/>
  <c r="O28" i="5"/>
  <c r="M28" i="5"/>
  <c r="P27" i="5"/>
  <c r="O27" i="5"/>
  <c r="M27" i="5"/>
  <c r="P26" i="5"/>
  <c r="O26" i="5"/>
  <c r="M26" i="5"/>
  <c r="P25" i="5"/>
  <c r="O25" i="5"/>
  <c r="M25" i="5"/>
  <c r="P24" i="5"/>
  <c r="O24" i="5"/>
  <c r="M24" i="5"/>
  <c r="P23" i="5"/>
  <c r="O23" i="5"/>
  <c r="M23" i="5"/>
  <c r="P22" i="5"/>
  <c r="O22" i="5"/>
  <c r="M22" i="5"/>
  <c r="P21" i="5"/>
  <c r="O21" i="5"/>
  <c r="M21" i="5"/>
  <c r="P20" i="5"/>
  <c r="O20" i="5"/>
  <c r="M20" i="5"/>
  <c r="P19" i="5"/>
  <c r="O19" i="5"/>
  <c r="M19" i="5"/>
  <c r="P18" i="5"/>
  <c r="O18" i="5"/>
  <c r="M18" i="5"/>
  <c r="P17" i="5"/>
  <c r="O17" i="5"/>
  <c r="M17" i="5"/>
  <c r="P16" i="5"/>
  <c r="O16" i="5"/>
  <c r="M16" i="5"/>
  <c r="P15" i="5"/>
  <c r="O15" i="5"/>
  <c r="M15" i="5"/>
  <c r="P14" i="5"/>
  <c r="O14" i="5"/>
  <c r="M14" i="5"/>
  <c r="P13" i="5"/>
  <c r="O13" i="5"/>
  <c r="M13" i="5"/>
  <c r="P12" i="5"/>
  <c r="O12" i="5"/>
  <c r="M12" i="5"/>
  <c r="P11" i="5"/>
  <c r="O11" i="5"/>
  <c r="M11" i="5"/>
  <c r="P10" i="5"/>
  <c r="O10" i="5"/>
  <c r="M10" i="5"/>
  <c r="P9" i="5"/>
  <c r="O9" i="5"/>
  <c r="M9" i="5"/>
  <c r="P8" i="5"/>
  <c r="O8" i="5"/>
  <c r="M8" i="5"/>
  <c r="AH79" i="6"/>
  <c r="AF76" i="6"/>
  <c r="J76" i="6"/>
  <c r="AG76" i="6"/>
  <c r="AF75" i="6"/>
  <c r="J75" i="6"/>
  <c r="AG75" i="6"/>
  <c r="AF74" i="6"/>
  <c r="J74" i="6"/>
  <c r="AG74" i="6"/>
  <c r="AF73" i="6"/>
  <c r="J73" i="6"/>
  <c r="AG73" i="6"/>
  <c r="AF72" i="6"/>
  <c r="J72" i="6"/>
  <c r="AG72" i="6"/>
  <c r="AF71" i="6"/>
  <c r="J71" i="6"/>
  <c r="AG71" i="6"/>
  <c r="AF70" i="6"/>
  <c r="J70" i="6"/>
  <c r="AG70" i="6"/>
  <c r="AF69" i="6"/>
  <c r="J69" i="6"/>
  <c r="AG69" i="6"/>
  <c r="AF68" i="6"/>
  <c r="J68" i="6"/>
  <c r="AG68" i="6"/>
  <c r="AF67" i="6"/>
  <c r="J67" i="6"/>
  <c r="AG67" i="6"/>
  <c r="AF66" i="6"/>
  <c r="J66" i="6"/>
  <c r="AG66" i="6"/>
  <c r="AF65" i="6"/>
  <c r="J65" i="6"/>
  <c r="AG65" i="6"/>
  <c r="AF64" i="6"/>
  <c r="J64" i="6"/>
  <c r="AG64" i="6"/>
  <c r="AF63" i="6"/>
  <c r="J63" i="6"/>
  <c r="AG63" i="6"/>
  <c r="AF62" i="6"/>
  <c r="J62" i="6"/>
  <c r="AG62" i="6"/>
  <c r="AF61" i="6"/>
  <c r="J61" i="6"/>
  <c r="AG61" i="6"/>
  <c r="AF60" i="6"/>
  <c r="J60" i="6"/>
  <c r="AG60" i="6"/>
  <c r="AF59" i="6"/>
  <c r="J59" i="6"/>
  <c r="AG59" i="6"/>
  <c r="AF58" i="6"/>
  <c r="J58" i="6"/>
  <c r="AG58" i="6"/>
  <c r="AF57" i="6"/>
  <c r="J57" i="6"/>
  <c r="AG57" i="6"/>
  <c r="AF56" i="6"/>
  <c r="J56" i="6"/>
  <c r="AG56" i="6"/>
  <c r="AF55" i="6"/>
  <c r="J55" i="6"/>
  <c r="AG55" i="6"/>
  <c r="AF54" i="6"/>
  <c r="J54" i="6"/>
  <c r="AG54" i="6"/>
  <c r="AF53" i="6"/>
  <c r="J53" i="6"/>
  <c r="AG53" i="6"/>
  <c r="AF52" i="6"/>
  <c r="J52" i="6"/>
  <c r="AG52" i="6"/>
  <c r="AF51" i="6"/>
  <c r="J51" i="6"/>
  <c r="AG51" i="6"/>
  <c r="AF50" i="6"/>
  <c r="J50" i="6"/>
  <c r="AG50" i="6"/>
  <c r="AF49" i="6"/>
  <c r="J49" i="6"/>
  <c r="AG49" i="6"/>
  <c r="AF48" i="6"/>
  <c r="J48" i="6"/>
  <c r="AG48" i="6"/>
  <c r="AF47" i="6"/>
  <c r="J47" i="6"/>
  <c r="AG47" i="6"/>
  <c r="AF46" i="6"/>
  <c r="J46" i="6"/>
  <c r="AG46" i="6"/>
  <c r="AF45" i="6"/>
  <c r="J45" i="6"/>
  <c r="AG45" i="6"/>
  <c r="AF44" i="6"/>
  <c r="J44" i="6"/>
  <c r="AG44" i="6"/>
  <c r="AF43" i="6"/>
  <c r="J43" i="6"/>
  <c r="AG43" i="6"/>
  <c r="AF42" i="6"/>
  <c r="J42" i="6"/>
  <c r="AG42" i="6"/>
  <c r="AF41" i="6"/>
  <c r="J41" i="6"/>
  <c r="AG41" i="6"/>
  <c r="AF40" i="6"/>
  <c r="J40" i="6"/>
  <c r="AG40" i="6"/>
  <c r="AF39" i="6"/>
  <c r="J39" i="6"/>
  <c r="AG39" i="6"/>
  <c r="AF38" i="6"/>
  <c r="J38" i="6"/>
  <c r="AG38" i="6"/>
  <c r="AF37" i="6"/>
  <c r="J37" i="6"/>
  <c r="AG37" i="6"/>
  <c r="AF36" i="6"/>
  <c r="J36" i="6"/>
  <c r="AG36" i="6"/>
  <c r="AF35" i="6"/>
  <c r="J35" i="6"/>
  <c r="AG35" i="6"/>
  <c r="AF34" i="6"/>
  <c r="J34" i="6"/>
  <c r="AG34" i="6"/>
  <c r="AF33" i="6"/>
  <c r="J33" i="6"/>
  <c r="AG33" i="6"/>
  <c r="AF32" i="6"/>
  <c r="J32" i="6"/>
  <c r="AG32" i="6"/>
  <c r="AF31" i="6"/>
  <c r="J31" i="6"/>
  <c r="AG31" i="6"/>
  <c r="AF30" i="6"/>
  <c r="J30" i="6"/>
  <c r="AG30" i="6"/>
  <c r="AF29" i="6"/>
  <c r="J29" i="6"/>
  <c r="AG29" i="6"/>
  <c r="AF28" i="6"/>
  <c r="J28" i="6"/>
  <c r="AG28" i="6"/>
  <c r="AF27" i="6"/>
  <c r="J27" i="6"/>
  <c r="AG27" i="6"/>
  <c r="AF26" i="6"/>
  <c r="J26" i="6"/>
  <c r="AG26" i="6"/>
  <c r="AF25" i="6"/>
  <c r="J25" i="6"/>
  <c r="AG25" i="6"/>
  <c r="AF24" i="6"/>
  <c r="J24" i="6"/>
  <c r="AG24" i="6"/>
  <c r="AF23" i="6"/>
  <c r="J23" i="6"/>
  <c r="AG23" i="6"/>
  <c r="AF22" i="6"/>
  <c r="J22" i="6"/>
  <c r="AG22" i="6"/>
  <c r="AF21" i="6"/>
  <c r="J21" i="6"/>
  <c r="AG21" i="6"/>
  <c r="AF20" i="6"/>
  <c r="J20" i="6"/>
  <c r="AG20" i="6"/>
  <c r="AF19" i="6"/>
  <c r="J19" i="6"/>
  <c r="AG19" i="6"/>
  <c r="AF18" i="6"/>
  <c r="J18" i="6"/>
  <c r="AG18" i="6"/>
  <c r="AF17" i="6"/>
  <c r="J17" i="6"/>
  <c r="AG17" i="6"/>
  <c r="AF16" i="6"/>
  <c r="J16" i="6"/>
  <c r="AG16" i="6"/>
  <c r="AF15" i="6"/>
  <c r="J15" i="6"/>
  <c r="AG15" i="6"/>
  <c r="AF14" i="6"/>
  <c r="J14" i="6"/>
  <c r="AG14" i="6"/>
  <c r="AF13" i="6"/>
  <c r="J13" i="6"/>
  <c r="AG13" i="6"/>
  <c r="AF12" i="6"/>
  <c r="J12" i="6"/>
  <c r="AG12" i="6"/>
  <c r="AF11" i="6"/>
  <c r="J11" i="6"/>
  <c r="AG11" i="6"/>
  <c r="AF10" i="6"/>
  <c r="J10" i="6"/>
  <c r="AG10" i="6"/>
  <c r="AF9" i="6"/>
  <c r="J9" i="6"/>
  <c r="AG9" i="6"/>
  <c r="AG8" i="6"/>
  <c r="AG78" i="6"/>
  <c r="AF8" i="6"/>
  <c r="A1" i="6"/>
  <c r="C7" i="8"/>
  <c r="L13" i="8"/>
  <c r="E5" i="8"/>
  <c r="H8" i="9"/>
  <c r="C9" i="8"/>
  <c r="G9" i="8"/>
  <c r="C10" i="8"/>
  <c r="C11" i="8"/>
  <c r="G11" i="8"/>
  <c r="G15" i="8"/>
  <c r="L15" i="8"/>
  <c r="C13" i="8"/>
  <c r="G13" i="8"/>
  <c r="O59" i="5"/>
  <c r="O65" i="5"/>
  <c r="N59" i="5"/>
  <c r="O60" i="5"/>
  <c r="AH76" i="6"/>
  <c r="AH74" i="6"/>
  <c r="AH75" i="6"/>
  <c r="AH73" i="6"/>
  <c r="AH72" i="6"/>
  <c r="AH70" i="6"/>
  <c r="AH71" i="6"/>
  <c r="AH69" i="6"/>
  <c r="AH68" i="6"/>
  <c r="AH67" i="6"/>
  <c r="AH64" i="6"/>
  <c r="AH66" i="6"/>
  <c r="AH65" i="6"/>
  <c r="AH63" i="6"/>
  <c r="AH62" i="6"/>
  <c r="AH61" i="6"/>
  <c r="AH60" i="6"/>
  <c r="AH59" i="6"/>
  <c r="AH58" i="6"/>
  <c r="AH56" i="6"/>
  <c r="AH57" i="6"/>
  <c r="AH53" i="6"/>
  <c r="AH55" i="6"/>
  <c r="AH54" i="6"/>
  <c r="AH52" i="6"/>
  <c r="AH49" i="6"/>
  <c r="AH50" i="6"/>
  <c r="AH51" i="6"/>
  <c r="AH47" i="6"/>
  <c r="AH48" i="6"/>
  <c r="AH45" i="6"/>
  <c r="AH46" i="6"/>
  <c r="AH44" i="6"/>
  <c r="AH43" i="6"/>
  <c r="AH42" i="6"/>
  <c r="AH40" i="6"/>
  <c r="AH41" i="6"/>
  <c r="AH39" i="6"/>
  <c r="AH38" i="6"/>
  <c r="AH37" i="6"/>
  <c r="AH35" i="6"/>
  <c r="AH36" i="6"/>
  <c r="AH34" i="6"/>
  <c r="AH33" i="6"/>
  <c r="AH32" i="6"/>
  <c r="AH31" i="6"/>
  <c r="AH30" i="6"/>
  <c r="AH28" i="6"/>
  <c r="AH29" i="6"/>
  <c r="AH26" i="6"/>
  <c r="AH27" i="6"/>
  <c r="AH24" i="6"/>
  <c r="AH25" i="6"/>
  <c r="AH23" i="6"/>
  <c r="AH22" i="6"/>
  <c r="AH21" i="6"/>
  <c r="AH20" i="6"/>
  <c r="AH19" i="6"/>
  <c r="AH18" i="6"/>
  <c r="AH16" i="6"/>
  <c r="AH17" i="6"/>
  <c r="AH15" i="6"/>
  <c r="AH14" i="6"/>
  <c r="AH13" i="6"/>
  <c r="AH12" i="6"/>
  <c r="AH11" i="6"/>
  <c r="AH10" i="6"/>
  <c r="AH9" i="6"/>
  <c r="AH8" i="6"/>
  <c r="N65" i="5"/>
  <c r="AH78" i="6"/>
</calcChain>
</file>

<file path=xl/sharedStrings.xml><?xml version="1.0" encoding="utf-8"?>
<sst xmlns="http://schemas.openxmlformats.org/spreadsheetml/2006/main" count="1239" uniqueCount="414">
  <si>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</si>
  <si>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</si>
  <si>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</si>
  <si>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</si>
  <si>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</si>
  <si>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</si>
  <si>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</si>
  <si>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</si>
  <si>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</si>
  <si>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</si>
  <si>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</si>
  <si>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</si>
  <si>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</si>
  <si>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</si>
  <si>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</si>
  <si>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</si>
  <si>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</si>
  <si>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</si>
  <si>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</si>
  <si>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</si>
  <si>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</si>
  <si>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</si>
  <si>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</si>
  <si>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</si>
  <si>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</si>
  <si>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</si>
  <si>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</si>
  <si>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</si>
  <si>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</si>
  <si>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</si>
  <si>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</si>
  <si>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</si>
  <si>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</si>
  <si>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</si>
  <si>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</si>
  <si>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</si>
  <si>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</si>
  <si>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</si>
  <si>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</si>
  <si>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</si>
  <si>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</si>
  <si>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</si>
  <si>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</si>
  <si>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</si>
  <si>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</si>
  <si>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</si>
  <si>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</si>
  <si>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</si>
  <si>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</si>
  <si>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</si>
  <si>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</si>
  <si>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</si>
  <si>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</si>
  <si>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</si>
  <si>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</si>
  <si>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</si>
  <si>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</si>
  <si>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</si>
  <si>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</si>
  <si>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</si>
  <si>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</si>
  <si>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</si>
  <si>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</si>
  <si>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</si>
  <si>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</si>
  <si>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</si>
  <si>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</si>
  <si>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</si>
  <si>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</si>
  <si>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</si>
  <si>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</si>
  <si>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Numero Imprese Creditrici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</si>
  <si>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</si>
  <si>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</si>
  <si>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</si>
  <si>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</si>
  <si>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</si>
  <si>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</si>
  <si>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</si>
  <si>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</si>
  <si>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</si>
  <si>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</si>
  <si>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</si>
  <si>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</si>
  <si>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</si>
  <si>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</si>
  <si>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</si>
  <si>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</si>
  <si>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</si>
  <si>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</si>
  <si>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</si>
  <si>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</si>
  <si>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</si>
  <si>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</si>
  <si>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</si>
  <si>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</si>
  <si>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</si>
  <si>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</si>
  <si>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</si>
  <si>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</si>
  <si>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</si>
  <si>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</si>
  <si>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</si>
  <si>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Netto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</si>
  <si>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</si>
  <si>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</si>
  <si>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</si>
  <si>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</si>
  <si>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</si>
  <si>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</si>
  <si>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</si>
  <si>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</si>
  <si>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</si>
  <si>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ZB02F80E66</t>
  </si>
  <si>
    <t>16/03/2022</t>
  </si>
  <si>
    <t>CVA - C.V.A. ENERGIE srl  già CVA TRADING srl a su</t>
  </si>
  <si>
    <t>Amministrativa/Finanziaria</t>
  </si>
  <si>
    <t>18/03/2022</t>
  </si>
  <si>
    <t>14/04/2022</t>
  </si>
  <si>
    <t>NO</t>
  </si>
  <si>
    <t>222000086971</t>
  </si>
  <si>
    <t>15/03/2022</t>
  </si>
  <si>
    <t>CVA ENERGIE SRL: Fornitura energia elettrica per P.I ( illuminazione Pubblica)</t>
  </si>
  <si>
    <t>SI</t>
  </si>
  <si>
    <t>900087/22PA</t>
  </si>
  <si>
    <t>Telecomunicazioni Digitali  FASTALP srl: LAGO LDO: Hot Spot e gestione WiFinity</t>
  </si>
  <si>
    <t>Z74300A22A</t>
  </si>
  <si>
    <t>Telecomunicazioni Digitali  FASTALP srl</t>
  </si>
  <si>
    <t>900092/22PA</t>
  </si>
  <si>
    <t>Telecomunicazioni Digitali  FASTALP srl: WIFI  e assistenza</t>
  </si>
  <si>
    <t>ZD4300A191</t>
  </si>
  <si>
    <t>27</t>
  </si>
  <si>
    <t>31/03/2022</t>
  </si>
  <si>
    <t>LA BRUGOLA Snc di Menabreaz Michel - foritura materiale da ferramenta.</t>
  </si>
  <si>
    <t>ZF83452708</t>
  </si>
  <si>
    <t>LA BRUGOLA Snc di Menabreaz Michel</t>
  </si>
  <si>
    <t>Tecnico/Manutentiva</t>
  </si>
  <si>
    <t>13/04/2022</t>
  </si>
  <si>
    <t>B353</t>
  </si>
  <si>
    <t>SAGO MEDICA S.R.L.: manutenzione preventiva defibrillatore cardiaco</t>
  </si>
  <si>
    <t>Z6534A98DB</t>
  </si>
  <si>
    <t>SAGO MEDICA S.R.L.</t>
  </si>
  <si>
    <t>186/00</t>
  </si>
  <si>
    <t>NUMERARIA srl: supporto in materia economico-patrimoniale</t>
  </si>
  <si>
    <t>ZF530EE000</t>
  </si>
  <si>
    <t>NUMERARIA srl</t>
  </si>
  <si>
    <t>0002101014</t>
  </si>
  <si>
    <t>M.T  SpA - servizio di accertamento e riscossione del canone patrimoniale (canone unico art.  1 -  c. 816 L 160/2019).</t>
  </si>
  <si>
    <t>ZA630EE047</t>
  </si>
  <si>
    <t>MAGGIOLI TRIBUTI  - M.T  SpA</t>
  </si>
  <si>
    <t>2</t>
  </si>
  <si>
    <t>Incarico per gestione servizio finanziario del comune di Chamois</t>
  </si>
  <si>
    <t>ZA2350E580</t>
  </si>
  <si>
    <t>LAVOYER  Nicole ( dott. commercialista)</t>
  </si>
  <si>
    <t>LVYNCL88E52A326S</t>
  </si>
  <si>
    <t>FATTPA 26_22</t>
  </si>
  <si>
    <t>ENJOY EVENTS srl: gestione ufficio turistico 19/12/2020 -30/10/2022 - ANNO 2022</t>
  </si>
  <si>
    <t>Z232F7310C</t>
  </si>
  <si>
    <t>ENJOY EVENTS srl</t>
  </si>
  <si>
    <t>9</t>
  </si>
  <si>
    <t>DUCLY Davide  (BAR Funivia) - Servizio Mensa</t>
  </si>
  <si>
    <t>Z76300A79B</t>
  </si>
  <si>
    <t>DUCLY Davide  D.I.</t>
  </si>
  <si>
    <t>DCLDVD99E29L219Z</t>
  </si>
  <si>
    <t>V070012201691</t>
  </si>
  <si>
    <t>Pulizia immobili comunali (2022/2023) - Gennaio 2022</t>
  </si>
  <si>
    <t>ZB0347B630</t>
  </si>
  <si>
    <t>GSA SpA - Gruppo Servizi Associati SpA</t>
  </si>
  <si>
    <t>V070012201692</t>
  </si>
  <si>
    <t>Pulizia immobili comunali (2022/2023) - Febbraio 2022</t>
  </si>
  <si>
    <t>V070012201693</t>
  </si>
  <si>
    <t>V070012201694</t>
  </si>
  <si>
    <t>2022/8/2003/FE</t>
  </si>
  <si>
    <t>Unite' Communes Valdotaines Mont-Cervin: Trasf. per SII (scheda 6 -7 - 8 - 9)</t>
  </si>
  <si>
    <t/>
  </si>
  <si>
    <t>Unité des Communes Valdotaines Mont-Cervin</t>
  </si>
  <si>
    <t>2022/30/2003/FE</t>
  </si>
  <si>
    <t>2022/19/2003/FE</t>
  </si>
  <si>
    <t>GESTIONE ANALISI ACQUE - CONVENZIONE 2022 - SCHEDA N. 7 - SCAD 30/04/2022</t>
  </si>
  <si>
    <t>470</t>
  </si>
  <si>
    <t>Fornitura materiale edile vario per manutenzioni</t>
  </si>
  <si>
    <t>Z9F2AEECAB</t>
  </si>
  <si>
    <t>EDILMARMORE SRL</t>
  </si>
  <si>
    <t>19/04/2022</t>
  </si>
  <si>
    <t>13/05/2022</t>
  </si>
  <si>
    <t>27/04/2022</t>
  </si>
  <si>
    <t>222000122520</t>
  </si>
  <si>
    <t>15/04/2022</t>
  </si>
  <si>
    <t>POD FATTURA MULTISITO DET. N. 118 DEL 01/12/2020</t>
  </si>
  <si>
    <t>18/05/2022</t>
  </si>
  <si>
    <t>222000122521</t>
  </si>
  <si>
    <t>16/05/2022</t>
  </si>
  <si>
    <t>7X01361676</t>
  </si>
  <si>
    <t>Fattura Aprile 22: Periodo 3/22 Feb-Mar</t>
  </si>
  <si>
    <t>Z3D322B547</t>
  </si>
  <si>
    <t>TELECOM ITALIA SPA -</t>
  </si>
  <si>
    <t>8A00182620</t>
  </si>
  <si>
    <t>Fattura Aprile 22: Periodo 3/22 Feb - Mar</t>
  </si>
  <si>
    <t>Z2F2CCEAED</t>
  </si>
  <si>
    <t>17/05/2022</t>
  </si>
  <si>
    <t>8A00183315</t>
  </si>
  <si>
    <t>TELECOM ITALIA SPA - Telefonia fissa giugno 2020 - giugno 2022 - anno 2022 (variaz. imp. vedi D.Segr 137-22/12/2020)</t>
  </si>
  <si>
    <t>8A00185192</t>
  </si>
  <si>
    <t>26/04/2022</t>
  </si>
  <si>
    <t>28/funiv</t>
  </si>
  <si>
    <t>21/04/2022</t>
  </si>
  <si>
    <t>REGIONE funivia Buisson/Chamois - biglietti a disposizione della Giunta</t>
  </si>
  <si>
    <t>REGIONE AUTONOMA VALLE D'AOSTA</t>
  </si>
  <si>
    <t>21/05/2022</t>
  </si>
  <si>
    <t>29/04/2022</t>
  </si>
  <si>
    <t>35</t>
  </si>
  <si>
    <t>CHAMOIS  SERVIZI S.R.L.: servzio sostituivo su ruota della FUNIVIA Buisson/Chamois chiusa per revisione generale del 20^anno  aprile/giugno 2022 (vedi acc 191/2022)</t>
  </si>
  <si>
    <t>CHAMOIS  SERVIZI S.R.L.</t>
  </si>
  <si>
    <t>*</t>
  </si>
  <si>
    <t>26/05/2022</t>
  </si>
  <si>
    <t>19/05/2022</t>
  </si>
  <si>
    <t>V070012202079</t>
  </si>
  <si>
    <t>GRUPPO SERVIZI ASSOCIATI S.P.A.: Pulizia imobili comunali (2022/2023)</t>
  </si>
  <si>
    <t>27/05/2022</t>
  </si>
  <si>
    <t>V070012202080</t>
  </si>
  <si>
    <t>37</t>
  </si>
  <si>
    <t>CHAMOIS  SERVIZI S.R.L.: servizio RSU gennaio - aprile 2022</t>
  </si>
  <si>
    <t>36</t>
  </si>
  <si>
    <t>CHAMOIS  SERVIZI S.R.L.: servizio di trasporto interno (persone e bagagli) - GM 109/2021 - periodo gennaio - aprile 2022</t>
  </si>
  <si>
    <t>38</t>
  </si>
  <si>
    <t>CHAMOIS  SERVIZI S.R.L.: sgombero neve/sabbiatura mesi dicembre - aprile</t>
  </si>
  <si>
    <t>40</t>
  </si>
  <si>
    <t>CHAMOIS  SERVIZI S.R.L.: servizio di assistenza informatica e amministratore di rete gennaio - maggio 2022</t>
  </si>
  <si>
    <t>41</t>
  </si>
  <si>
    <t>CHAMOIS  SERVIZI S.R.L.: servizio di supporto all'attività amministrativa dell'Ente gennaio - maggio 2022</t>
  </si>
  <si>
    <t>43</t>
  </si>
  <si>
    <t>CHAMOIS  SERVIZI S.R.L.: Gestione teleferica regionale trasporto materiale Buisson/Chamois mese febbraio marzo aprile maggio 2022</t>
  </si>
  <si>
    <t>42</t>
  </si>
  <si>
    <t>CHAMOIS  SERVIZI S.R.L.: Servizio di sgombero neve, manutenzione aree verdi e piazzali adicanti alle stazioni di valle della teferica e della funivia di proprietà della Regione mesi marzo aprile maggio 2022</t>
  </si>
  <si>
    <t>FATTPA 33_22</t>
  </si>
  <si>
    <t>ENJOY EVENTS srl: gestione ufficio turistico APRILE 2022</t>
  </si>
  <si>
    <t>2040/220011403</t>
  </si>
  <si>
    <t>30/04/2022</t>
  </si>
  <si>
    <t>Fornitura di cancelleria e prodotti di pulizia per lo stabile comunale e bagni del Lago Lod</t>
  </si>
  <si>
    <t>Z813613830</t>
  </si>
  <si>
    <t>MYO SPA</t>
  </si>
  <si>
    <t>2040/220011402</t>
  </si>
  <si>
    <t>0002121560</t>
  </si>
  <si>
    <t>MAGGIOLI S.P.A.: RILEGATURA 10 REGISTRI ANNUALI IN BALACRON CON SCRITTA ORO SUL DORSO+ALLEGATI</t>
  </si>
  <si>
    <t>Z66356F80A</t>
  </si>
  <si>
    <t>MAGGIOLI S.P.A.</t>
  </si>
  <si>
    <t>900127/22PA</t>
  </si>
  <si>
    <t>900132/22PA</t>
  </si>
  <si>
    <t>2040/220013108</t>
  </si>
  <si>
    <t>20/05/2022</t>
  </si>
  <si>
    <t>16/06/2022</t>
  </si>
  <si>
    <t>2040/220013109</t>
  </si>
  <si>
    <t>17/06/2022</t>
  </si>
  <si>
    <t>222000160957</t>
  </si>
  <si>
    <t>CVA ENERGIE SRL: Fornitura energia elettrica per P.I ( illuminazione Pubblica) - CIG 8360915D50 - CIG derivato ZB02F80E66</t>
  </si>
  <si>
    <t>13/06/2022</t>
  </si>
  <si>
    <t>222000160956</t>
  </si>
  <si>
    <t>CVA ENERGIE SRL: Fornitura energia elettrica per IMMOBILI - CIG 8360915D50 - CIG derivato ZB02F80E66</t>
  </si>
  <si>
    <t>14</t>
  </si>
  <si>
    <t>Geom. ROUX ROGER: rilievo alti-planimetrico e relazione annuale della discarica comunale (2021- 2022- 2023)</t>
  </si>
  <si>
    <t>Z123106DAD</t>
  </si>
  <si>
    <t>ROUX ROGER</t>
  </si>
  <si>
    <t>RXORGR68A01A326J</t>
  </si>
  <si>
    <t>15/06/2022</t>
  </si>
  <si>
    <t>18/06/2022</t>
  </si>
  <si>
    <t>31/05/2022</t>
  </si>
  <si>
    <t>FATTPA 39_22</t>
  </si>
  <si>
    <t>25/05/2022</t>
  </si>
  <si>
    <t>24/06/2022</t>
  </si>
  <si>
    <t>2PA</t>
  </si>
  <si>
    <t>REDAZIONE DELLA VERIFICA DI ARCHEOLOGIA PREVENTIVA (VPIA) - NUOVA STRADA LES BERSE</t>
  </si>
  <si>
    <t>Z1635FB47F</t>
  </si>
  <si>
    <t>AMABILI GIORDANA</t>
  </si>
  <si>
    <t>MBLGDN80D63L219W</t>
  </si>
  <si>
    <t>V070012202728</t>
  </si>
  <si>
    <t>15/05/2022</t>
  </si>
  <si>
    <t>26/06/2022</t>
  </si>
  <si>
    <t>V070012202727</t>
  </si>
  <si>
    <t>1220600013</t>
  </si>
  <si>
    <t>EDITORIALE DOMUS SpA: Pubblicità su "Meridiani" dedicato alla Valle dAosta del mese di aprile 2022</t>
  </si>
  <si>
    <t>Z6235802A1</t>
  </si>
  <si>
    <t>30/05/2022</t>
  </si>
  <si>
    <t>EDITORIALE DOMUS SpA</t>
  </si>
  <si>
    <t>29/06/2022</t>
  </si>
  <si>
    <t>45</t>
  </si>
  <si>
    <t>Servizio navetta primavera 2022 Acconto</t>
  </si>
  <si>
    <t>220201014209</t>
  </si>
  <si>
    <t>FINAOSTA : Rata n.19</t>
  </si>
  <si>
    <t>FINAOSTA - FINANZIARIA REGIONALE VALLE D'AOSTA</t>
  </si>
  <si>
    <t>30/06/2022</t>
  </si>
  <si>
    <t>1</t>
  </si>
  <si>
    <t>PESSION Jules: Servizio di affiancamento tecnico alpinistico all’unità di crisi della protezione civile del comune di Chamois</t>
  </si>
  <si>
    <t>PESSION Jules</t>
  </si>
  <si>
    <t>PSSJLS82D16A326C</t>
  </si>
  <si>
    <t>3</t>
  </si>
  <si>
    <t>LAVOYER  Nicole: incarico per gestione servizio finanziario del comune di Chamois (imp. creato con det. 7-2022)</t>
  </si>
  <si>
    <t>493 PA</t>
  </si>
  <si>
    <t>UNIMATICA SpA: Gestine econservazione ordinativi di pagamento e incasso per gli anni 2021 - 2022 - 2023</t>
  </si>
  <si>
    <t>ZB02FF02EE</t>
  </si>
  <si>
    <t>UNIMATICA SPA</t>
  </si>
  <si>
    <t>151/001</t>
  </si>
  <si>
    <t>ENNEGRAPHIE di Noela Crétier - Cancelleria varia  e stampe</t>
  </si>
  <si>
    <t>ZE22C653BE</t>
  </si>
  <si>
    <t>ENNEGRAPHIE di Noela Crétier</t>
  </si>
  <si>
    <t>CRTNLO60S67A326L</t>
  </si>
  <si>
    <t>1360/22</t>
  </si>
  <si>
    <t>NORMATEMPO S.R.L. - VERIFICA MESSA A TERRA EDIFICIO MUNICIPALE</t>
  </si>
  <si>
    <t>Z62364F2A7</t>
  </si>
  <si>
    <t>NORMATEMPO S.R.L.</t>
  </si>
  <si>
    <t>22/06/2022</t>
  </si>
  <si>
    <t>2022/51/2003/FE</t>
  </si>
  <si>
    <t>GESTIONE IMPIANTI DEPURAZIONE - CONVENZIONE 2022 - SCHEDA N. 6 - SCAD 30/06/2022</t>
  </si>
  <si>
    <t>16/07/2022</t>
  </si>
  <si>
    <t>2022/62/2003/FE</t>
  </si>
  <si>
    <t>GESTIONE ANALISI ACQUE - CONVENZIONE 2022 - SCHEDA N. 7 - SCAD 30/06/2022</t>
  </si>
  <si>
    <t>17/07/2022</t>
  </si>
  <si>
    <t>2022/73/2003/FE</t>
  </si>
  <si>
    <t>GESTIONE FOGNATURA - CONVENZIONE 2022 - SCHEDA N. 9 - SCAD 30/06/2022</t>
  </si>
  <si>
    <t>FPA 7/22</t>
  </si>
  <si>
    <t>20/06/2022</t>
  </si>
  <si>
    <t>3A TELECONTROLLI srl - gestione  schede e relativo traffico telfonico per telecontrollo vasche acquedotto intercomunale. PRIMO SEMESTRE 2022</t>
  </si>
  <si>
    <t>ZA42FEA28D</t>
  </si>
  <si>
    <t>3A TELECONTROLLI srl</t>
  </si>
  <si>
    <t>20/07/2022</t>
  </si>
  <si>
    <t>48</t>
  </si>
  <si>
    <t>23/06/2022</t>
  </si>
  <si>
    <t>Gestione area pic-nic al Lago Lod - stagione estiva 2022</t>
  </si>
  <si>
    <t>23/07/2022</t>
  </si>
  <si>
    <t>49</t>
  </si>
  <si>
    <t>24/07/2022</t>
  </si>
  <si>
    <t>1010772628</t>
  </si>
  <si>
    <t>27/06/2022</t>
  </si>
  <si>
    <t>FOTOCOPIATRICI 30 - LOTTO 5 - 60 MESI CONSIP 30 LOTTO 5 - 60 mesi</t>
  </si>
  <si>
    <t>Z692CCC3A7</t>
  </si>
  <si>
    <t>28/06/2022</t>
  </si>
  <si>
    <t>KYOCERA DOCUMENT SOLUTIONS ITALIA S.P.A.</t>
  </si>
  <si>
    <t>27/07/2022</t>
  </si>
  <si>
    <t>TOTALI FATTURE:</t>
  </si>
  <si>
    <t>IND. TEMPESTIVITA' FATTURE:</t>
  </si>
  <si>
    <t>Comune di Chamois</t>
  </si>
  <si>
    <t>Tempestività dei Pagamenti - Elenco Mandati senza Fatture - Periodo 01/04/2022 - 30/06/2022</t>
  </si>
  <si>
    <t>07/04/2022</t>
  </si>
  <si>
    <t>Trasf. per servizi alla persona  (scheda 3) - Acconto 40%</t>
  </si>
  <si>
    <t>Centri Vacanza/soggiorno per MINORI (Sheda 15) acconto 40%</t>
  </si>
  <si>
    <t>12/04/2022</t>
  </si>
  <si>
    <t>BANCA DI CREDITO COOPERATIVO  VALDOSTANA - TESORERIA COMUNALE</t>
  </si>
  <si>
    <t>Regolarizzazione spese ripetibili pos</t>
  </si>
  <si>
    <t>GARIN Giampiero</t>
  </si>
  <si>
    <t>Rimborso Diritti MUD 2022 discarica + Rsu</t>
  </si>
  <si>
    <t>PUCCI LORENZO MARIO</t>
  </si>
  <si>
    <t>PUCCI LORENZO MARIO: indennita di Sindaco - Mese di: APRILE</t>
  </si>
  <si>
    <t>LANTERNA LAURA</t>
  </si>
  <si>
    <t>LANTERNA LAURA: emolumenti assessore comunale - Mese di: APRILE</t>
  </si>
  <si>
    <t>RIGOLLET MARCO</t>
  </si>
  <si>
    <t>RIGOLLET MARCO: emolumenti assessore comunale - Mese di: APRILE</t>
  </si>
  <si>
    <t>TORTA MAURO</t>
  </si>
  <si>
    <t>TORTA MAURO: indennita vice sindaco - Mese di: APRILE</t>
  </si>
  <si>
    <t>DAGNES MARINELLA</t>
  </si>
  <si>
    <t>Rimborso Bollo QUAD (imp. GM 114/2021)</t>
  </si>
  <si>
    <t>Regione VdA  - RAVDA per  IRAP (x F24)</t>
  </si>
  <si>
    <t>Regione: IRAP su emolumenti amministratori - Mese di: APRILE</t>
  </si>
  <si>
    <t>Regione VdA - RAVDA per IRAP - Mese di: APRILE</t>
  </si>
  <si>
    <t>CITTA' DI AOSTA</t>
  </si>
  <si>
    <t>CITTA' DI AOSTA: compartecipazione spese commissione elettorale circondariale</t>
  </si>
  <si>
    <t>G.A.L. GRUPPO 'AZIONE LOCALE</t>
  </si>
  <si>
    <t>GAL VDA - Quota autofinanziamento 2022</t>
  </si>
  <si>
    <t>22/04/2022</t>
  </si>
  <si>
    <t>COMUNE DI ANTEY SAINT ANDRE'</t>
  </si>
  <si>
    <t>trasferimento a riborso servizi per l'anno scolastico 2020/2021</t>
  </si>
  <si>
    <t>SOLFANELLI CLARISSA</t>
  </si>
  <si>
    <t>Contributo una tantum per accompagn. minore allo scuolabus c/o stazione a valle Funivia.</t>
  </si>
  <si>
    <t>Associazione TOUR MONTE ROSA - MATTERHORN - (TMR)</t>
  </si>
  <si>
    <t>Quota associativa ANNO 2022 COMUNE DI CHAMOIS</t>
  </si>
  <si>
    <t>Cooperativa Sociale LE SOLEIL</t>
  </si>
  <si>
    <t>Pagamento per conto delle famiglie MELIS/RIGOLLET per nido d'infanzia/spazio giochi - mese di Marzo 2022</t>
  </si>
  <si>
    <t>03/05/2022</t>
  </si>
  <si>
    <t>MAG JTL SpA</t>
  </si>
  <si>
    <t>Integrazione polizza 036.035.0000909104 Polizze assicurative a carico del Comune</t>
  </si>
  <si>
    <t>Z312F81559</t>
  </si>
  <si>
    <t>Trasf. per rimborso spese di funzionamento 40%</t>
  </si>
  <si>
    <t>TORTA MAURO: indennita vice sindaco - Mese di: MAGGIO</t>
  </si>
  <si>
    <t>PUCCI LORENZO MARIO: indennita di Sindaco - Mese di: MAGGIO</t>
  </si>
  <si>
    <t>LANTERNA LAURA: emolumenti assessore comunale - Mese di: MAGGIO</t>
  </si>
  <si>
    <t>RIGOLLET MARCO: emolumenti assessore comunale - Mese di: MAGGIO</t>
  </si>
  <si>
    <t>Regione: IRAP su emolumenti amministratori - Mese di: MAGGIO</t>
  </si>
  <si>
    <t>Regione VdA - RAVDA per IRAP - Mese di: MAGGIO</t>
  </si>
  <si>
    <t>trasf. per servizi alla persona  (scheda 3) saldo 2021</t>
  </si>
  <si>
    <t>ABACO SPA SERVIZI PER GLI ENTI LOCALI</t>
  </si>
  <si>
    <t>C.M.F.  CHAMOIS - quota consortile 2021- 084851 Codice posizione -  Comune di Chamois</t>
  </si>
  <si>
    <t>08/06/2022</t>
  </si>
  <si>
    <t>COMUNE DI ANTEY SAINT ANDRE': navetta invernale 2022</t>
  </si>
  <si>
    <t>Pagamento Fatt. n. 45 del 30/05/2022</t>
  </si>
  <si>
    <t>trasf. per servizi alla persona  (scheda 3) 40%</t>
  </si>
  <si>
    <t>Trasf. per servizio RSU (scheda 10) acconto 25%</t>
  </si>
  <si>
    <t>Trasf. per bibblioteca comprensoriale (scheda 5) Saldo 2021</t>
  </si>
  <si>
    <t>Rimborso missione a Lubiana per assemblea soci Alpine Pearls - Mese di: GIUGNO</t>
  </si>
  <si>
    <t>PUCCI LORENZO MARIO: indennita di Sindaco - Mese di: GIUGNO</t>
  </si>
  <si>
    <t>LANTERNA LAURA: emolumenti assessore comunale - Mese di: GIUGNO</t>
  </si>
  <si>
    <t>TORTA MAURO: indennita vice sindaco - Mese di: GIUGNO</t>
  </si>
  <si>
    <t>RIGOLLET MARCO: emolumenti assessore comunale - Mese di: GIUGNO</t>
  </si>
  <si>
    <t>Pagamento Fatt. n. 7X02234974 del 09/06/2022</t>
  </si>
  <si>
    <t>Pagamento Fatt. n. 8A00313497 del 09/06/2022; n. 8A00313514 del 09/06/2022; n. 8A00314135 del 09/06/2022</t>
  </si>
  <si>
    <t>SOCIETA' REALE MUTUA ASSICURAZIONI</t>
  </si>
  <si>
    <t>Rimborso franchigia sinistro Tantardini</t>
  </si>
  <si>
    <t>Unite' Communes Valdotaines Mont-Cervin: L.U.S. 2021</t>
  </si>
  <si>
    <t>Pagamento Fatt. n. 222000196421 del 15/06/2022</t>
  </si>
  <si>
    <t>Pagamento Fatt. n. 222000196420 del 15/06/2022</t>
  </si>
  <si>
    <t>Lavori manutenzione straordinaria strada Ponteille e accesso vasca acquedotto</t>
  </si>
  <si>
    <t>DEVAL SpA a  s.u.</t>
  </si>
  <si>
    <t>COM - GARANZIA CONTRIBUTI A PREVENTIVO 81002610079/00485950075 - Contributo per lo spostamento di una scatola di derivazione Deval Comune di Chamois</t>
  </si>
  <si>
    <t>TOTALI MANDATI:</t>
  </si>
  <si>
    <t>IND. TEMPESTIVITA' MANDATI:</t>
  </si>
  <si>
    <t>TOTALI FINALI</t>
  </si>
  <si>
    <t>IND. TEMPESTIVITA' FINALE: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</si>
</sst>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42"/>
        <bgColor indexed="0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10" fillId="0" borderId="0" applyFont="0" applyFill="0" applyBorder="0" applyAlignment="0" applyProtection="0"/>
    <xf numFmtId="0" fontId="7" fillId="7" borderId="1" applyNumberFormat="0" applyAlignment="0" applyProtection="0"/>
    <xf numFmtId="41" fontId="10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5" fillId="0" borderId="0"/>
    <xf numFmtId="0" fontId="10" fillId="0" borderId="0"/>
    <xf numFmtId="0" fontId="10" fillId="0" borderId="0"/>
    <xf numFmtId="0" fontId="38" fillId="0" borderId="0"/>
    <xf numFmtId="0" fontId="9" fillId="0" borderId="0"/>
    <xf numFmtId="0" fontId="10" fillId="23" borderId="4" applyNumberFormat="0" applyFont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</cellStyleXfs>
  <cellXfs count="327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4" borderId="10" xfId="0" applyNumberFormat="1" applyFont="1" applyFill="1" applyBorder="1" applyAlignment="1">
      <alignment horizontal="center" wrapText="1" shrinkToFit="1"/>
    </xf>
    <xf numFmtId="49" fontId="1" fillId="24" borderId="10" xfId="0" applyNumberFormat="1" applyFont="1" applyFill="1" applyBorder="1" applyAlignment="1">
      <alignment horizontal="left"/>
    </xf>
    <xf numFmtId="49" fontId="1" fillId="24" borderId="10" xfId="0" applyNumberFormat="1" applyFont="1" applyFill="1" applyBorder="1" applyAlignment="1">
      <alignment horizontal="left" wrapText="1" shrinkToFit="1"/>
    </xf>
    <xf numFmtId="0" fontId="1" fillId="24" borderId="10" xfId="0" applyFont="1" applyFill="1" applyBorder="1"/>
    <xf numFmtId="0" fontId="1" fillId="24" borderId="10" xfId="0" applyNumberFormat="1" applyFont="1" applyFill="1" applyBorder="1" applyAlignment="1">
      <alignment horizontal="right" wrapText="1" shrinkToFit="1"/>
    </xf>
    <xf numFmtId="0" fontId="1" fillId="24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8" fillId="0" borderId="0" xfId="32" applyNumberFormat="1" applyFont="1" applyBorder="1" applyAlignment="1">
      <alignment horizontal="center" vertical="center"/>
    </xf>
    <xf numFmtId="0" fontId="21" fillId="0" borderId="11" xfId="32" applyNumberFormat="1" applyFont="1" applyFill="1" applyBorder="1" applyAlignment="1">
      <alignment horizontal="center" vertical="center"/>
    </xf>
    <xf numFmtId="0" fontId="21" fillId="0" borderId="0" xfId="32" applyNumberFormat="1" applyFont="1" applyFill="1" applyBorder="1" applyAlignment="1">
      <alignment horizontal="center" vertical="center"/>
    </xf>
    <xf numFmtId="49" fontId="21" fillId="0" borderId="0" xfId="32" applyNumberFormat="1" applyFont="1" applyFill="1" applyBorder="1" applyAlignment="1">
      <alignment horizontal="center" vertical="center"/>
    </xf>
    <xf numFmtId="0" fontId="21" fillId="0" borderId="0" xfId="32" applyNumberFormat="1" applyFont="1" applyFill="1" applyBorder="1" applyAlignment="1">
      <alignment horizontal="left" vertical="center"/>
    </xf>
    <xf numFmtId="4" fontId="21" fillId="0" borderId="0" xfId="32" applyNumberFormat="1" applyFont="1" applyFill="1" applyBorder="1" applyAlignment="1">
      <alignment horizontal="right" vertical="center"/>
    </xf>
    <xf numFmtId="49" fontId="21" fillId="0" borderId="0" xfId="32" applyNumberFormat="1" applyFont="1" applyFill="1" applyBorder="1" applyAlignment="1" applyProtection="1">
      <alignment horizontal="center" vertical="center"/>
    </xf>
    <xf numFmtId="3" fontId="21" fillId="0" borderId="0" xfId="32" applyNumberFormat="1" applyFont="1" applyFill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18" fillId="0" borderId="0" xfId="32" applyNumberFormat="1" applyFont="1" applyFill="1" applyBorder="1" applyAlignment="1">
      <alignment horizontal="center" vertical="center"/>
    </xf>
    <xf numFmtId="3" fontId="18" fillId="0" borderId="0" xfId="32" applyNumberFormat="1" applyFont="1" applyFill="1" applyBorder="1" applyAlignment="1">
      <alignment horizontal="right" vertical="center"/>
    </xf>
    <xf numFmtId="0" fontId="18" fillId="0" borderId="0" xfId="32" applyNumberFormat="1" applyFont="1" applyFill="1" applyBorder="1" applyAlignment="1">
      <alignment horizontal="center" vertical="center"/>
    </xf>
    <xf numFmtId="0" fontId="18" fillId="0" borderId="12" xfId="32" applyNumberFormat="1" applyFont="1" applyBorder="1" applyAlignment="1">
      <alignment horizontal="center" vertical="center"/>
    </xf>
    <xf numFmtId="0" fontId="18" fillId="0" borderId="13" xfId="32" applyNumberFormat="1" applyFont="1" applyBorder="1" applyAlignment="1">
      <alignment horizontal="center" vertical="center"/>
    </xf>
    <xf numFmtId="49" fontId="18" fillId="0" borderId="13" xfId="32" applyNumberFormat="1" applyFont="1" applyBorder="1" applyAlignment="1">
      <alignment horizontal="center" vertical="center"/>
    </xf>
    <xf numFmtId="0" fontId="18" fillId="0" borderId="13" xfId="32" applyNumberFormat="1" applyFont="1" applyBorder="1" applyAlignment="1">
      <alignment horizontal="left" vertical="center"/>
    </xf>
    <xf numFmtId="4" fontId="18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2" fillId="0" borderId="0" xfId="32" applyNumberFormat="1" applyFont="1" applyBorder="1" applyAlignment="1">
      <alignment horizontal="center" vertical="center"/>
    </xf>
    <xf numFmtId="49" fontId="22" fillId="0" borderId="0" xfId="32" applyNumberFormat="1" applyFont="1" applyBorder="1" applyAlignment="1">
      <alignment horizontal="center" vertical="center"/>
    </xf>
    <xf numFmtId="0" fontId="22" fillId="0" borderId="0" xfId="32" applyNumberFormat="1" applyFont="1" applyBorder="1" applyAlignment="1">
      <alignment horizontal="left" vertical="center"/>
    </xf>
    <xf numFmtId="4" fontId="22" fillId="0" borderId="0" xfId="32" applyNumberFormat="1" applyFont="1" applyBorder="1" applyAlignment="1">
      <alignment horizontal="right" vertical="center"/>
    </xf>
    <xf numFmtId="0" fontId="22" fillId="0" borderId="0" xfId="37" applyNumberFormat="1" applyFont="1" applyFill="1" applyBorder="1" applyAlignment="1">
      <alignment horizontal="center" vertical="center" wrapText="1"/>
    </xf>
    <xf numFmtId="49" fontId="22" fillId="0" borderId="0" xfId="32" applyNumberFormat="1" applyFont="1" applyBorder="1" applyAlignment="1" applyProtection="1">
      <alignment horizontal="center" vertical="center"/>
      <protection locked="0"/>
    </xf>
    <xf numFmtId="3" fontId="22" fillId="0" borderId="0" xfId="32" applyNumberFormat="1" applyFont="1" applyBorder="1" applyAlignment="1">
      <alignment horizontal="right" vertical="center"/>
    </xf>
    <xf numFmtId="3" fontId="22" fillId="0" borderId="0" xfId="32" applyNumberFormat="1" applyFont="1" applyFill="1" applyBorder="1" applyAlignment="1">
      <alignment horizontal="center" vertical="center"/>
    </xf>
    <xf numFmtId="3" fontId="22" fillId="0" borderId="0" xfId="32" applyNumberFormat="1" applyFont="1" applyBorder="1" applyAlignment="1">
      <alignment horizontal="center" vertical="center"/>
    </xf>
    <xf numFmtId="0" fontId="22" fillId="25" borderId="14" xfId="37" applyNumberFormat="1" applyFont="1" applyFill="1" applyBorder="1" applyAlignment="1">
      <alignment horizontal="center" vertical="center"/>
    </xf>
    <xf numFmtId="49" fontId="22" fillId="26" borderId="15" xfId="37" applyNumberFormat="1" applyFont="1" applyFill="1" applyBorder="1" applyAlignment="1" applyProtection="1">
      <alignment horizontal="center" vertical="center"/>
    </xf>
    <xf numFmtId="49" fontId="22" fillId="25" borderId="14" xfId="37" applyNumberFormat="1" applyFont="1" applyFill="1" applyBorder="1" applyAlignment="1">
      <alignment horizontal="center" vertical="center"/>
    </xf>
    <xf numFmtId="4" fontId="22" fillId="25" borderId="14" xfId="37" applyNumberFormat="1" applyFont="1" applyFill="1" applyBorder="1" applyAlignment="1">
      <alignment horizontal="center" vertical="center"/>
    </xf>
    <xf numFmtId="49" fontId="22" fillId="24" borderId="14" xfId="32" applyNumberFormat="1" applyFont="1" applyFill="1" applyBorder="1" applyAlignment="1" applyProtection="1">
      <alignment horizontal="center" vertical="center"/>
    </xf>
    <xf numFmtId="3" fontId="22" fillId="27" borderId="14" xfId="32" applyNumberFormat="1" applyFont="1" applyFill="1" applyBorder="1" applyAlignment="1">
      <alignment horizontal="center" vertical="center"/>
    </xf>
    <xf numFmtId="49" fontId="22" fillId="0" borderId="0" xfId="37" applyNumberFormat="1" applyFont="1" applyFill="1" applyBorder="1" applyAlignment="1">
      <alignment horizontal="center" vertical="center" wrapText="1"/>
    </xf>
    <xf numFmtId="0" fontId="18" fillId="0" borderId="14" xfId="32" applyNumberFormat="1" applyFont="1" applyBorder="1" applyAlignment="1">
      <alignment horizontal="center" vertical="center"/>
    </xf>
    <xf numFmtId="3" fontId="22" fillId="0" borderId="0" xfId="32" applyNumberFormat="1" applyFont="1" applyBorder="1" applyAlignment="1" applyProtection="1">
      <alignment horizontal="center" vertical="center"/>
      <protection locked="0"/>
    </xf>
    <xf numFmtId="49" fontId="22" fillId="0" borderId="0" xfId="32" applyNumberFormat="1" applyFont="1" applyBorder="1" applyAlignment="1">
      <alignment horizontal="left" vertical="center"/>
    </xf>
    <xf numFmtId="0" fontId="1" fillId="24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7" fillId="24" borderId="14" xfId="32" applyNumberFormat="1" applyFont="1" applyFill="1" applyBorder="1" applyAlignment="1" applyProtection="1">
      <alignment horizontal="center" vertical="center" wrapText="1" shrinkToFit="1"/>
    </xf>
    <xf numFmtId="49" fontId="28" fillId="24" borderId="10" xfId="0" applyNumberFormat="1" applyFont="1" applyFill="1" applyBorder="1" applyAlignment="1">
      <alignment horizontal="center" vertical="center" wrapText="1" shrinkToFit="1"/>
    </xf>
    <xf numFmtId="49" fontId="23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8" fillId="24" borderId="10" xfId="0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 shrinkToFit="1"/>
    </xf>
    <xf numFmtId="0" fontId="28" fillId="24" borderId="10" xfId="0" applyFont="1" applyFill="1" applyBorder="1" applyAlignment="1">
      <alignment horizontal="center" vertical="center"/>
    </xf>
    <xf numFmtId="0" fontId="28" fillId="24" borderId="10" xfId="0" applyNumberFormat="1" applyFont="1" applyFill="1" applyBorder="1" applyAlignment="1">
      <alignment horizontal="center" vertical="center" wrapText="1" shrinkToFit="1"/>
    </xf>
    <xf numFmtId="49" fontId="30" fillId="24" borderId="10" xfId="32" applyNumberFormat="1" applyFont="1" applyFill="1" applyBorder="1" applyAlignment="1" applyProtection="1">
      <alignment horizontal="center" vertical="center" wrapText="1" shrinkToFit="1"/>
    </xf>
    <xf numFmtId="49" fontId="30" fillId="24" borderId="10" xfId="32" applyNumberFormat="1" applyFont="1" applyFill="1" applyBorder="1" applyAlignment="1" applyProtection="1">
      <alignment horizontal="center" vertical="center"/>
    </xf>
    <xf numFmtId="3" fontId="30" fillId="27" borderId="10" xfId="32" applyNumberFormat="1" applyFont="1" applyFill="1" applyBorder="1" applyAlignment="1">
      <alignment horizontal="center" vertical="center" wrapText="1" shrinkToFit="1"/>
    </xf>
    <xf numFmtId="49" fontId="29" fillId="0" borderId="0" xfId="0" applyNumberFormat="1" applyFont="1" applyAlignment="1">
      <alignment horizontal="center"/>
    </xf>
    <xf numFmtId="49" fontId="29" fillId="0" borderId="0" xfId="0" applyNumberFormat="1" applyFont="1" applyAlignment="1"/>
    <xf numFmtId="49" fontId="29" fillId="0" borderId="0" xfId="0" applyNumberFormat="1" applyFont="1" applyAlignment="1">
      <alignment horizontal="left"/>
    </xf>
    <xf numFmtId="0" fontId="29" fillId="0" borderId="0" xfId="0" applyFont="1"/>
    <xf numFmtId="4" fontId="29" fillId="0" borderId="0" xfId="0" applyNumberFormat="1" applyFont="1" applyAlignment="1">
      <alignment horizontal="right"/>
    </xf>
    <xf numFmtId="3" fontId="29" fillId="0" borderId="0" xfId="0" applyNumberFormat="1" applyFont="1"/>
    <xf numFmtId="0" fontId="29" fillId="0" borderId="0" xfId="0" applyFont="1" applyProtection="1">
      <protection locked="0"/>
    </xf>
    <xf numFmtId="49" fontId="29" fillId="0" borderId="0" xfId="0" applyNumberFormat="1" applyFont="1" applyProtection="1">
      <protection locked="0"/>
    </xf>
    <xf numFmtId="3" fontId="29" fillId="0" borderId="0" xfId="0" applyNumberFormat="1" applyFo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9" fillId="0" borderId="0" xfId="0" applyFont="1" applyAlignment="1" applyProtection="1">
      <alignment horizontal="center"/>
      <protection locked="0"/>
    </xf>
    <xf numFmtId="49" fontId="29" fillId="0" borderId="0" xfId="0" applyNumberFormat="1" applyFont="1" applyAlignment="1" applyProtection="1">
      <alignment horizontal="center"/>
      <protection locked="0"/>
    </xf>
    <xf numFmtId="3" fontId="29" fillId="0" borderId="0" xfId="0" applyNumberFormat="1" applyFont="1" applyAlignment="1">
      <alignment horizontal="center"/>
    </xf>
    <xf numFmtId="0" fontId="18" fillId="0" borderId="0" xfId="32" applyNumberFormat="1" applyFont="1" applyBorder="1" applyAlignment="1" applyProtection="1">
      <alignment horizontal="center" vertical="center"/>
    </xf>
    <xf numFmtId="0" fontId="21" fillId="0" borderId="11" xfId="32" applyNumberFormat="1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left" vertical="center"/>
    </xf>
    <xf numFmtId="4" fontId="21" fillId="0" borderId="0" xfId="32" applyNumberFormat="1" applyFont="1" applyFill="1" applyBorder="1" applyAlignment="1" applyProtection="1">
      <alignment horizontal="right" vertical="center"/>
    </xf>
    <xf numFmtId="3" fontId="21" fillId="0" borderId="0" xfId="32" applyNumberFormat="1" applyFont="1" applyFill="1" applyBorder="1" applyAlignment="1" applyProtection="1">
      <alignment horizontal="center" vertical="center"/>
    </xf>
    <xf numFmtId="3" fontId="18" fillId="0" borderId="0" xfId="32" applyNumberFormat="1" applyFont="1" applyFill="1" applyBorder="1" applyAlignment="1" applyProtection="1">
      <alignment horizontal="center" vertical="center"/>
    </xf>
    <xf numFmtId="0" fontId="18" fillId="0" borderId="0" xfId="32" applyNumberFormat="1" applyFont="1" applyFill="1" applyBorder="1" applyAlignment="1" applyProtection="1">
      <alignment horizontal="center" vertical="center"/>
    </xf>
    <xf numFmtId="0" fontId="18" fillId="0" borderId="12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Border="1" applyAlignment="1" applyProtection="1">
      <alignment horizontal="center" vertical="center"/>
    </xf>
    <xf numFmtId="49" fontId="18" fillId="0" borderId="13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Border="1" applyAlignment="1" applyProtection="1">
      <alignment horizontal="left" vertical="center"/>
    </xf>
    <xf numFmtId="4" fontId="18" fillId="0" borderId="13" xfId="32" applyNumberFormat="1" applyFont="1" applyBorder="1" applyAlignment="1" applyProtection="1">
      <alignment horizontal="right" vertical="center"/>
    </xf>
    <xf numFmtId="0" fontId="18" fillId="0" borderId="14" xfId="32" applyNumberFormat="1" applyFont="1" applyBorder="1" applyAlignment="1" applyProtection="1">
      <alignment horizontal="center" vertical="center"/>
    </xf>
    <xf numFmtId="0" fontId="22" fillId="25" borderId="14" xfId="37" applyNumberFormat="1" applyFont="1" applyFill="1" applyBorder="1" applyAlignment="1" applyProtection="1">
      <alignment horizontal="center" vertical="center"/>
    </xf>
    <xf numFmtId="49" fontId="22" fillId="25" borderId="14" xfId="37" applyNumberFormat="1" applyFont="1" applyFill="1" applyBorder="1" applyAlignment="1" applyProtection="1">
      <alignment horizontal="center" vertical="center"/>
    </xf>
    <xf numFmtId="4" fontId="22" fillId="25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2" fillId="0" borderId="0" xfId="32" applyNumberFormat="1" applyFont="1" applyBorder="1" applyAlignment="1" applyProtection="1">
      <alignment horizontal="center" vertical="center"/>
    </xf>
    <xf numFmtId="49" fontId="22" fillId="0" borderId="0" xfId="32" applyNumberFormat="1" applyFont="1" applyBorder="1" applyAlignment="1" applyProtection="1">
      <alignment horizontal="center" vertical="center"/>
    </xf>
    <xf numFmtId="49" fontId="22" fillId="0" borderId="0" xfId="32" applyNumberFormat="1" applyFont="1" applyBorder="1" applyAlignment="1" applyProtection="1">
      <alignment horizontal="left" vertical="center"/>
    </xf>
    <xf numFmtId="0" fontId="22" fillId="0" borderId="0" xfId="32" applyNumberFormat="1" applyFont="1" applyBorder="1" applyAlignment="1" applyProtection="1">
      <alignment horizontal="left" vertical="center"/>
    </xf>
    <xf numFmtId="4" fontId="22" fillId="0" borderId="0" xfId="32" applyNumberFormat="1" applyFont="1" applyBorder="1" applyAlignment="1" applyProtection="1">
      <alignment horizontal="right" vertical="center"/>
    </xf>
    <xf numFmtId="0" fontId="22" fillId="0" borderId="0" xfId="37" applyNumberFormat="1" applyFont="1" applyFill="1" applyBorder="1" applyAlignment="1" applyProtection="1">
      <alignment horizontal="center" vertical="center" wrapText="1"/>
    </xf>
    <xf numFmtId="49" fontId="22" fillId="0" borderId="0" xfId="37" applyNumberFormat="1" applyFont="1" applyFill="1" applyBorder="1" applyAlignment="1" applyProtection="1">
      <alignment horizontal="center" vertical="center" wrapText="1"/>
    </xf>
    <xf numFmtId="3" fontId="22" fillId="0" borderId="0" xfId="32" applyNumberFormat="1" applyFont="1" applyBorder="1" applyAlignment="1" applyProtection="1">
      <alignment horizontal="center" vertical="center"/>
    </xf>
    <xf numFmtId="4" fontId="22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30" fillId="24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30" fillId="24" borderId="10" xfId="32" applyNumberFormat="1" applyFont="1" applyFill="1" applyBorder="1" applyAlignment="1" applyProtection="1">
      <alignment horizontal="center" vertical="center" wrapText="1" shrinkToFit="1"/>
    </xf>
    <xf numFmtId="49" fontId="22" fillId="24" borderId="15" xfId="32" applyNumberFormat="1" applyFont="1" applyFill="1" applyBorder="1" applyAlignment="1" applyProtection="1">
      <alignment horizontal="center" vertical="center" wrapText="1"/>
    </xf>
    <xf numFmtId="49" fontId="22" fillId="24" borderId="12" xfId="32" applyNumberFormat="1" applyFont="1" applyFill="1" applyBorder="1" applyAlignment="1" applyProtection="1">
      <alignment horizontal="center" vertical="center" wrapText="1"/>
    </xf>
    <xf numFmtId="3" fontId="22" fillId="24" borderId="15" xfId="32" applyNumberFormat="1" applyFont="1" applyFill="1" applyBorder="1" applyAlignment="1" applyProtection="1">
      <alignment horizontal="center" vertical="center" wrapText="1"/>
    </xf>
    <xf numFmtId="4" fontId="18" fillId="0" borderId="0" xfId="32" applyNumberFormat="1" applyFont="1" applyFill="1" applyBorder="1" applyAlignment="1" applyProtection="1">
      <alignment horizontal="right" vertical="center"/>
    </xf>
    <xf numFmtId="4" fontId="22" fillId="27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30" fillId="27" borderId="10" xfId="32" applyNumberFormat="1" applyFont="1" applyFill="1" applyBorder="1" applyAlignment="1">
      <alignment horizontal="center" vertical="center" wrapText="1" shrinkToFit="1"/>
    </xf>
    <xf numFmtId="4" fontId="29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 applyAlignment="1"/>
    <xf numFmtId="0" fontId="0" fillId="0" borderId="21" xfId="0" applyBorder="1" applyAlignment="1"/>
    <xf numFmtId="4" fontId="21" fillId="0" borderId="0" xfId="32" applyNumberFormat="1" applyFont="1" applyFill="1" applyBorder="1" applyAlignment="1" applyProtection="1">
      <alignment horizontal="center" vertical="center"/>
    </xf>
    <xf numFmtId="4" fontId="18" fillId="0" borderId="13" xfId="32" applyNumberFormat="1" applyFont="1" applyBorder="1" applyAlignment="1" applyProtection="1">
      <alignment horizontal="center" vertical="center"/>
    </xf>
    <xf numFmtId="4" fontId="22" fillId="25" borderId="14" xfId="37" applyNumberFormat="1" applyFont="1" applyFill="1" applyBorder="1" applyAlignment="1" applyProtection="1">
      <alignment horizontal="center" vertical="center" wrapText="1"/>
    </xf>
    <xf numFmtId="4" fontId="27" fillId="25" borderId="14" xfId="37" applyNumberFormat="1" applyFont="1" applyFill="1" applyBorder="1" applyAlignment="1" applyProtection="1">
      <alignment horizontal="center" vertical="center" wrapText="1"/>
    </xf>
    <xf numFmtId="4" fontId="22" fillId="0" borderId="0" xfId="32" applyNumberFormat="1" applyFont="1" applyBorder="1" applyAlignment="1" applyProtection="1">
      <alignment horizontal="center" vertical="center"/>
    </xf>
    <xf numFmtId="49" fontId="22" fillId="30" borderId="15" xfId="37" applyNumberFormat="1" applyFont="1" applyFill="1" applyBorder="1" applyAlignment="1" applyProtection="1">
      <alignment horizontal="center" vertical="center"/>
    </xf>
    <xf numFmtId="49" fontId="22" fillId="31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32" borderId="14" xfId="0" applyNumberFormat="1" applyFont="1" applyFill="1" applyBorder="1" applyAlignment="1">
      <alignment vertical="center"/>
    </xf>
    <xf numFmtId="3" fontId="1" fillId="32" borderId="14" xfId="0" applyNumberFormat="1" applyFont="1" applyFill="1" applyBorder="1" applyAlignment="1">
      <alignment vertical="center"/>
    </xf>
    <xf numFmtId="0" fontId="18" fillId="0" borderId="22" xfId="32" applyNumberFormat="1" applyFont="1" applyBorder="1" applyAlignment="1" applyProtection="1">
      <alignment horizontal="center" vertical="center"/>
    </xf>
    <xf numFmtId="0" fontId="18" fillId="0" borderId="20" xfId="32" applyNumberFormat="1" applyFont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31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Border="1" applyAlignment="1" applyProtection="1">
      <alignment horizontal="left" vertical="center"/>
    </xf>
    <xf numFmtId="49" fontId="32" fillId="0" borderId="0" xfId="32" applyNumberFormat="1" applyFont="1" applyBorder="1" applyAlignment="1" applyProtection="1">
      <alignment horizontal="left" vertical="center"/>
    </xf>
    <xf numFmtId="4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Border="1" applyAlignment="1" applyProtection="1">
      <alignment horizontal="left" vertical="center" indent="1"/>
    </xf>
    <xf numFmtId="0" fontId="32" fillId="0" borderId="0" xfId="32" quotePrefix="1" applyNumberFormat="1" applyFont="1" applyBorder="1" applyAlignment="1" applyProtection="1">
      <alignment horizontal="left" vertical="center"/>
    </xf>
    <xf numFmtId="0" fontId="18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33" borderId="14" xfId="0" applyNumberFormat="1" applyFont="1" applyFill="1" applyBorder="1" applyAlignment="1" applyProtection="1">
      <alignment horizontal="right" vertical="center"/>
      <protection locked="0"/>
    </xf>
    <xf numFmtId="0" fontId="18" fillId="0" borderId="24" xfId="32" applyNumberFormat="1" applyFont="1" applyBorder="1" applyAlignment="1" applyProtection="1">
      <alignment horizontal="center" vertical="center"/>
    </xf>
    <xf numFmtId="49" fontId="18" fillId="0" borderId="0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Fill="1" applyBorder="1" applyAlignment="1" applyProtection="1">
      <alignment horizontal="center" vertical="center"/>
    </xf>
    <xf numFmtId="4" fontId="18" fillId="0" borderId="13" xfId="32" applyNumberFormat="1" applyFont="1" applyFill="1" applyBorder="1" applyAlignment="1" applyProtection="1">
      <alignment horizontal="right" vertical="center"/>
    </xf>
    <xf numFmtId="4" fontId="18" fillId="0" borderId="13" xfId="32" applyNumberFormat="1" applyFont="1" applyFill="1" applyBorder="1" applyAlignment="1" applyProtection="1">
      <alignment horizontal="center" vertical="center"/>
    </xf>
    <xf numFmtId="0" fontId="18" fillId="0" borderId="13" xfId="32" applyNumberFormat="1" applyFont="1" applyFill="1" applyBorder="1" applyAlignment="1" applyProtection="1">
      <alignment horizontal="left" vertical="center"/>
    </xf>
    <xf numFmtId="0" fontId="18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10" fillId="0" borderId="1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/>
    <xf numFmtId="0" fontId="10" fillId="0" borderId="13" xfId="0" applyFont="1" applyFill="1" applyBorder="1" applyAlignment="1" applyProtection="1"/>
    <xf numFmtId="0" fontId="10" fillId="0" borderId="20" xfId="0" applyFont="1" applyFill="1" applyBorder="1" applyAlignment="1" applyProtection="1"/>
    <xf numFmtId="4" fontId="10" fillId="0" borderId="21" xfId="0" applyNumberFormat="1" applyFont="1" applyFill="1" applyBorder="1" applyAlignment="1" applyProtection="1">
      <alignment horizontal="right" vertical="center"/>
    </xf>
    <xf numFmtId="0" fontId="18" fillId="0" borderId="0" xfId="32" applyNumberFormat="1" applyFont="1" applyBorder="1" applyAlignment="1" applyProtection="1">
      <alignment horizontal="left" vertical="center"/>
    </xf>
    <xf numFmtId="4" fontId="18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10" fillId="0" borderId="0" xfId="0" applyNumberFormat="1" applyFont="1" applyFill="1" applyBorder="1" applyAlignment="1" applyProtection="1">
      <alignment vertical="center"/>
    </xf>
    <xf numFmtId="0" fontId="27" fillId="0" borderId="0" xfId="32" applyNumberFormat="1" applyFont="1" applyFill="1" applyBorder="1" applyAlignment="1" applyProtection="1">
      <alignment horizontal="left" vertical="center" wrapText="1"/>
    </xf>
    <xf numFmtId="4" fontId="18" fillId="0" borderId="0" xfId="32" applyNumberFormat="1" applyFont="1" applyBorder="1" applyAlignment="1" applyProtection="1">
      <alignment horizontal="center" vertical="center"/>
    </xf>
    <xf numFmtId="4" fontId="34" fillId="32" borderId="14" xfId="0" applyNumberFormat="1" applyFont="1" applyFill="1" applyBorder="1" applyAlignment="1" applyProtection="1">
      <alignment horizontal="center" vertical="center"/>
    </xf>
    <xf numFmtId="0" fontId="18" fillId="0" borderId="24" xfId="32" applyNumberFormat="1" applyFont="1" applyBorder="1" applyAlignment="1" applyProtection="1">
      <alignment vertical="center"/>
    </xf>
    <xf numFmtId="0" fontId="18" fillId="34" borderId="14" xfId="32" applyNumberFormat="1" applyFont="1" applyFill="1" applyBorder="1" applyAlignment="1" applyProtection="1">
      <alignment horizontal="center" vertical="center"/>
    </xf>
    <xf numFmtId="0" fontId="21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2" fillId="25" borderId="14" xfId="37" applyNumberFormat="1" applyFont="1" applyFill="1" applyBorder="1" applyAlignment="1" applyProtection="1">
      <alignment horizontal="center" vertical="center" wrapText="1"/>
    </xf>
    <xf numFmtId="49" fontId="22" fillId="25" borderId="14" xfId="37" applyNumberFormat="1" applyFont="1" applyFill="1" applyBorder="1" applyAlignment="1" applyProtection="1">
      <alignment horizontal="center" vertical="center" wrapText="1"/>
    </xf>
    <xf numFmtId="0" fontId="18" fillId="0" borderId="23" xfId="32" applyNumberFormat="1" applyFont="1" applyFill="1" applyBorder="1" applyAlignment="1" applyProtection="1">
      <alignment horizontal="center" vertical="center"/>
    </xf>
    <xf numFmtId="4" fontId="1" fillId="0" borderId="13" xfId="0" applyNumberFormat="1" applyFont="1" applyFill="1" applyBorder="1" applyAlignment="1">
      <alignment horizontal="right" vertical="center"/>
    </xf>
    <xf numFmtId="4" fontId="10" fillId="0" borderId="13" xfId="0" applyNumberFormat="1" applyFont="1" applyFill="1" applyBorder="1" applyAlignment="1">
      <alignment horizontal="right" vertical="center"/>
    </xf>
    <xf numFmtId="0" fontId="1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8" fillId="0" borderId="15" xfId="32" applyNumberFormat="1" applyFont="1" applyBorder="1" applyAlignment="1" applyProtection="1">
      <alignment horizontal="center" vertical="center"/>
    </xf>
    <xf numFmtId="4" fontId="1" fillId="33" borderId="22" xfId="0" applyNumberFormat="1" applyFont="1" applyFill="1" applyBorder="1" applyAlignment="1">
      <alignment horizontal="right" vertical="center"/>
    </xf>
    <xf numFmtId="4" fontId="10" fillId="35" borderId="22" xfId="0" applyNumberFormat="1" applyFont="1" applyFill="1" applyBorder="1" applyAlignment="1">
      <alignment horizontal="right" vertical="center"/>
    </xf>
    <xf numFmtId="0" fontId="10" fillId="35" borderId="20" xfId="0" applyFont="1" applyFill="1" applyBorder="1" applyAlignment="1"/>
    <xf numFmtId="0" fontId="18" fillId="0" borderId="25" xfId="32" applyNumberFormat="1" applyFont="1" applyBorder="1" applyAlignment="1" applyProtection="1">
      <alignment horizontal="center" vertical="center"/>
    </xf>
    <xf numFmtId="4" fontId="1" fillId="35" borderId="22" xfId="0" applyNumberFormat="1" applyFont="1" applyFill="1" applyBorder="1" applyAlignment="1">
      <alignment horizontal="right" vertical="center"/>
    </xf>
    <xf numFmtId="0" fontId="18" fillId="0" borderId="26" xfId="32" applyNumberFormat="1" applyFont="1" applyBorder="1" applyAlignment="1" applyProtection="1">
      <alignment horizontal="center" vertical="center"/>
    </xf>
    <xf numFmtId="4" fontId="1" fillId="35" borderId="12" xfId="0" applyNumberFormat="1" applyFont="1" applyFill="1" applyBorder="1" applyAlignment="1">
      <alignment horizontal="right" vertical="center"/>
    </xf>
    <xf numFmtId="0" fontId="18" fillId="0" borderId="27" xfId="32" applyNumberFormat="1" applyFont="1" applyBorder="1" applyAlignment="1" applyProtection="1">
      <alignment horizontal="center" vertical="center"/>
    </xf>
    <xf numFmtId="0" fontId="18" fillId="0" borderId="22" xfId="32" applyNumberFormat="1" applyFont="1" applyBorder="1" applyAlignment="1" applyProtection="1">
      <alignment horizontal="left" vertical="center"/>
    </xf>
    <xf numFmtId="0" fontId="2" fillId="24" borderId="0" xfId="32" applyNumberFormat="1" applyFill="1" applyBorder="1" applyAlignment="1" applyProtection="1">
      <alignment horizontal="center" vertical="center"/>
    </xf>
    <xf numFmtId="14" fontId="2" fillId="0" borderId="0" xfId="32" applyNumberFormat="1" applyBorder="1" applyAlignment="1" applyProtection="1">
      <alignment horizontal="center" vertical="center"/>
    </xf>
    <xf numFmtId="14" fontId="2" fillId="24" borderId="0" xfId="32" applyNumberFormat="1" applyFill="1" applyBorder="1" applyAlignment="1" applyProtection="1">
      <alignment horizontal="center" vertical="center"/>
    </xf>
    <xf numFmtId="3" fontId="2" fillId="24" borderId="0" xfId="32" applyNumberFormat="1" applyFill="1" applyBorder="1" applyAlignment="1" applyProtection="1">
      <alignment horizontal="center" vertical="center"/>
    </xf>
    <xf numFmtId="4" fontId="2" fillId="24" borderId="0" xfId="32" applyNumberFormat="1" applyFill="1" applyBorder="1" applyAlignment="1" applyProtection="1">
      <alignment horizontal="center" vertical="center"/>
    </xf>
    <xf numFmtId="4" fontId="2" fillId="29" borderId="0" xfId="32" applyNumberFormat="1" applyFill="1" applyBorder="1" applyAlignment="1" applyProtection="1">
      <alignment horizontal="center" vertical="center"/>
    </xf>
    <xf numFmtId="14" fontId="2" fillId="0" borderId="0" xfId="32" applyNumberFormat="1" applyFill="1" applyBorder="1" applyAlignment="1" applyProtection="1">
      <alignment horizontal="center" vertical="center"/>
    </xf>
    <xf numFmtId="3" fontId="2" fillId="0" borderId="0" xfId="32" applyNumberFormat="1" applyFill="1" applyBorder="1" applyAlignment="1" applyProtection="1">
      <alignment horizontal="center" vertical="center"/>
    </xf>
    <xf numFmtId="4" fontId="2" fillId="0" borderId="0" xfId="32" applyNumberFormat="1" applyFill="1" applyBorder="1" applyAlignment="1" applyProtection="1">
      <alignment horizontal="center" vertical="center"/>
    </xf>
    <xf numFmtId="0" fontId="2" fillId="0" borderId="0" xfId="32" applyNumberFormat="1" applyFill="1" applyBorder="1" applyAlignment="1" applyProtection="1">
      <alignment horizontal="center" vertical="center"/>
    </xf>
    <xf numFmtId="3" fontId="18" fillId="0" borderId="0" xfId="32" applyNumberFormat="1" applyFont="1" applyFill="1" applyBorder="1" applyAlignment="1" applyProtection="1">
      <alignment vertical="center"/>
    </xf>
    <xf numFmtId="4" fontId="18" fillId="0" borderId="0" xfId="32" applyNumberFormat="1" applyFont="1" applyFill="1" applyBorder="1" applyAlignment="1" applyProtection="1">
      <alignment horizontal="center" vertical="center"/>
    </xf>
    <xf numFmtId="49" fontId="28" fillId="0" borderId="0" xfId="0" applyNumberFormat="1" applyFont="1" applyAlignment="1">
      <alignment horizontal="center"/>
    </xf>
    <xf numFmtId="49" fontId="29" fillId="0" borderId="0" xfId="0" quotePrefix="1" applyNumberFormat="1" applyFont="1" applyAlignment="1">
      <alignment horizontal="center"/>
    </xf>
    <xf numFmtId="0" fontId="29" fillId="24" borderId="0" xfId="0" applyFont="1" applyFill="1" applyAlignment="1" applyProtection="1">
      <alignment horizontal="center"/>
      <protection locked="0"/>
    </xf>
    <xf numFmtId="49" fontId="29" fillId="24" borderId="0" xfId="0" applyNumberFormat="1" applyFont="1" applyFill="1" applyAlignment="1" applyProtection="1">
      <alignment horizontal="center"/>
      <protection locked="0"/>
    </xf>
    <xf numFmtId="3" fontId="29" fillId="24" borderId="0" xfId="0" applyNumberFormat="1" applyFont="1" applyFill="1" applyAlignment="1">
      <alignment horizontal="center"/>
    </xf>
    <xf numFmtId="4" fontId="29" fillId="24" borderId="0" xfId="0" applyNumberFormat="1" applyFont="1" applyFill="1" applyAlignment="1">
      <alignment horizontal="right"/>
    </xf>
    <xf numFmtId="4" fontId="29" fillId="29" borderId="0" xfId="0" applyNumberFormat="1" applyFont="1" applyFill="1"/>
    <xf numFmtId="0" fontId="29" fillId="0" borderId="0" xfId="0" applyFont="1" applyFill="1" applyAlignment="1" applyProtection="1">
      <alignment horizontal="center"/>
      <protection locked="0"/>
    </xf>
    <xf numFmtId="49" fontId="29" fillId="0" borderId="0" xfId="0" applyNumberFormat="1" applyFont="1" applyFill="1" applyAlignment="1" applyProtection="1">
      <alignment horizontal="center"/>
      <protection locked="0"/>
    </xf>
    <xf numFmtId="3" fontId="29" fillId="0" borderId="0" xfId="0" applyNumberFormat="1" applyFont="1" applyFill="1" applyAlignment="1">
      <alignment horizontal="center"/>
    </xf>
    <xf numFmtId="4" fontId="29" fillId="0" borderId="0" xfId="0" applyNumberFormat="1" applyFont="1" applyFill="1" applyAlignment="1">
      <alignment horizontal="right"/>
    </xf>
    <xf numFmtId="4" fontId="29" fillId="0" borderId="0" xfId="0" applyNumberFormat="1" applyFont="1" applyFill="1"/>
    <xf numFmtId="3" fontId="28" fillId="0" borderId="0" xfId="0" applyNumberFormat="1" applyFont="1" applyFill="1" applyAlignment="1"/>
    <xf numFmtId="4" fontId="28" fillId="0" borderId="0" xfId="0" applyNumberFormat="1" applyFont="1" applyFill="1" applyAlignment="1">
      <alignment horizontal="right"/>
    </xf>
    <xf numFmtId="4" fontId="28" fillId="0" borderId="0" xfId="0" applyNumberFormat="1" applyFont="1" applyFill="1"/>
    <xf numFmtId="3" fontId="28" fillId="24" borderId="0" xfId="0" applyNumberFormat="1" applyFont="1" applyFill="1" applyAlignment="1"/>
    <xf numFmtId="4" fontId="28" fillId="24" borderId="0" xfId="0" applyNumberFormat="1" applyFont="1" applyFill="1" applyAlignment="1">
      <alignment horizontal="right"/>
    </xf>
    <xf numFmtId="4" fontId="28" fillId="24" borderId="0" xfId="0" applyNumberFormat="1" applyFont="1" applyFill="1"/>
    <xf numFmtId="49" fontId="23" fillId="28" borderId="28" xfId="0" applyNumberFormat="1" applyFont="1" applyFill="1" applyBorder="1" applyAlignment="1">
      <alignment horizontal="center"/>
    </xf>
    <xf numFmtId="0" fontId="24" fillId="28" borderId="29" xfId="0" applyFont="1" applyFill="1" applyBorder="1" applyAlignment="1">
      <alignment horizontal="center"/>
    </xf>
    <xf numFmtId="0" fontId="24" fillId="28" borderId="30" xfId="0" applyFont="1" applyFill="1" applyBorder="1" applyAlignment="1">
      <alignment horizontal="center"/>
    </xf>
    <xf numFmtId="49" fontId="25" fillId="0" borderId="28" xfId="0" applyNumberFormat="1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/>
    </xf>
    <xf numFmtId="0" fontId="18" fillId="0" borderId="22" xfId="32" applyNumberFormat="1" applyFont="1" applyBorder="1" applyAlignment="1">
      <alignment horizontal="center" vertical="center"/>
    </xf>
    <xf numFmtId="0" fontId="18" fillId="0" borderId="21" xfId="32" applyNumberFormat="1" applyFont="1" applyBorder="1" applyAlignment="1">
      <alignment horizontal="center" vertical="center"/>
    </xf>
    <xf numFmtId="0" fontId="18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1" fillId="28" borderId="22" xfId="32" applyNumberFormat="1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8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29" xfId="0" applyBorder="1" applyAlignment="1"/>
    <xf numFmtId="0" fontId="0" fillId="0" borderId="30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1" fillId="28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8" fillId="0" borderId="20" xfId="32" applyNumberFormat="1" applyFont="1" applyBorder="1" applyAlignment="1" applyProtection="1">
      <alignment horizontal="center" vertical="center"/>
    </xf>
    <xf numFmtId="0" fontId="18" fillId="0" borderId="21" xfId="32" applyNumberFormat="1" applyFont="1" applyBorder="1" applyAlignment="1" applyProtection="1">
      <alignment horizontal="center" vertical="center"/>
    </xf>
    <xf numFmtId="0" fontId="27" fillId="0" borderId="11" xfId="32" applyNumberFormat="1" applyFont="1" applyBorder="1" applyAlignment="1" applyProtection="1">
      <alignment horizontal="center" vertical="center" wrapText="1" shrinkToFit="1"/>
    </xf>
    <xf numFmtId="0" fontId="37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8" fillId="0" borderId="28" xfId="32" applyNumberFormat="1" applyFont="1" applyBorder="1" applyAlignment="1" applyProtection="1">
      <alignment horizontal="center" vertical="center" wrapText="1"/>
    </xf>
    <xf numFmtId="0" fontId="18" fillId="0" borderId="29" xfId="32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2" fillId="0" borderId="0" xfId="32" quotePrefix="1" applyNumberFormat="1" applyFont="1" applyBorder="1" applyAlignment="1" applyProtection="1">
      <alignment horizontal="left" vertical="center"/>
    </xf>
    <xf numFmtId="0" fontId="18" fillId="36" borderId="22" xfId="32" applyNumberFormat="1" applyFont="1" applyFill="1" applyBorder="1" applyAlignment="1" applyProtection="1">
      <alignment horizontal="left" vertical="center"/>
    </xf>
    <xf numFmtId="0" fontId="0" fillId="36" borderId="20" xfId="0" applyFill="1" applyBorder="1" applyAlignment="1" applyProtection="1">
      <alignment horizontal="left"/>
    </xf>
    <xf numFmtId="0" fontId="32" fillId="0" borderId="0" xfId="32" applyNumberFormat="1" applyFont="1" applyBorder="1" applyAlignment="1" applyProtection="1">
      <alignment horizontal="left" vertical="top" wrapText="1"/>
    </xf>
    <xf numFmtId="0" fontId="32" fillId="0" borderId="0" xfId="32" quotePrefix="1" applyNumberFormat="1" applyFont="1" applyBorder="1" applyAlignment="1" applyProtection="1">
      <alignment horizontal="left" vertical="top" wrapText="1"/>
    </xf>
    <xf numFmtId="0" fontId="0" fillId="36" borderId="21" xfId="0" applyFill="1" applyBorder="1" applyAlignment="1" applyProtection="1">
      <alignment horizontal="left"/>
    </xf>
    <xf numFmtId="0" fontId="2" fillId="34" borderId="22" xfId="32" applyNumberFormat="1" applyFont="1" applyFill="1" applyBorder="1" applyAlignment="1" applyProtection="1">
      <alignment horizontal="center" vertical="center"/>
    </xf>
    <xf numFmtId="0" fontId="2" fillId="34" borderId="21" xfId="32" applyNumberFormat="1" applyFont="1" applyFill="1" applyBorder="1" applyAlignment="1" applyProtection="1">
      <alignment horizontal="center" vertical="center"/>
    </xf>
    <xf numFmtId="0" fontId="21" fillId="28" borderId="32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27" xfId="0" applyBorder="1" applyAlignment="1" applyProtection="1"/>
    <xf numFmtId="0" fontId="18" fillId="34" borderId="22" xfId="32" applyNumberFormat="1" applyFont="1" applyFill="1" applyBorder="1" applyAlignment="1" applyProtection="1">
      <alignment horizontal="left" vertical="center"/>
    </xf>
    <xf numFmtId="0" fontId="0" fillId="34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10" fillId="0" borderId="21" xfId="0" applyFont="1" applyFill="1" applyBorder="1" applyAlignment="1" applyProtection="1">
      <alignment horizontal="left"/>
    </xf>
    <xf numFmtId="0" fontId="10" fillId="0" borderId="20" xfId="0" applyFont="1" applyFill="1" applyBorder="1" applyAlignment="1" applyProtection="1">
      <alignment horizontal="left"/>
    </xf>
    <xf numFmtId="0" fontId="18" fillId="37" borderId="22" xfId="32" applyNumberFormat="1" applyFont="1" applyFill="1" applyBorder="1" applyAlignment="1" applyProtection="1">
      <alignment horizontal="center" vertical="center"/>
    </xf>
    <xf numFmtId="0" fontId="0" fillId="37" borderId="20" xfId="0" applyFill="1" applyBorder="1" applyAlignment="1" applyProtection="1"/>
    <xf numFmtId="0" fontId="0" fillId="37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2" fillId="0" borderId="11" xfId="32" applyNumberFormat="1" applyFont="1" applyBorder="1" applyAlignment="1" applyProtection="1">
      <alignment horizontal="left" vertical="center" wrapText="1"/>
    </xf>
    <xf numFmtId="0" fontId="32" fillId="0" borderId="0" xfId="32" applyNumberFormat="1" applyFont="1" applyBorder="1" applyAlignment="1" applyProtection="1">
      <alignment horizontal="left" vertical="center" wrapText="1"/>
    </xf>
    <xf numFmtId="49" fontId="32" fillId="0" borderId="11" xfId="32" quotePrefix="1" applyNumberFormat="1" applyFont="1" applyBorder="1" applyAlignment="1" applyProtection="1">
      <alignment horizontal="left" vertical="center" wrapText="1"/>
    </xf>
    <xf numFmtId="49" fontId="32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1" fillId="0" borderId="0" xfId="32" applyNumberFormat="1" applyFont="1" applyFill="1" applyBorder="1" applyAlignment="1" applyProtection="1">
      <alignment vertical="center"/>
    </xf>
    <xf numFmtId="0" fontId="36" fillId="0" borderId="0" xfId="0" applyFont="1" applyAlignment="1"/>
    <xf numFmtId="0" fontId="0" fillId="34" borderId="20" xfId="0" applyFill="1" applyBorder="1" applyAlignment="1">
      <alignment horizontal="left"/>
    </xf>
    <xf numFmtId="0" fontId="0" fillId="34" borderId="21" xfId="0" applyFill="1" applyBorder="1" applyAlignment="1">
      <alignment horizontal="left"/>
    </xf>
    <xf numFmtId="0" fontId="0" fillId="37" borderId="20" xfId="0" applyFill="1" applyBorder="1" applyAlignment="1"/>
    <xf numFmtId="0" fontId="0" fillId="37" borderId="21" xfId="0" applyFill="1" applyBorder="1" applyAlignment="1"/>
    <xf numFmtId="0" fontId="18" fillId="0" borderId="20" xfId="32" applyNumberFormat="1" applyFont="1" applyBorder="1" applyAlignment="1" applyProtection="1">
      <alignment horizontal="left" vertical="center"/>
    </xf>
    <xf numFmtId="0" fontId="18" fillId="0" borderId="21" xfId="32" applyNumberFormat="1" applyFont="1" applyBorder="1" applyAlignment="1" applyProtection="1">
      <alignment horizontal="left" vertical="center"/>
    </xf>
    <xf numFmtId="0" fontId="18" fillId="37" borderId="14" xfId="32" applyNumberFormat="1" applyFont="1" applyFill="1" applyBorder="1" applyAlignment="1" applyProtection="1">
      <alignment horizontal="center" vertical="center"/>
    </xf>
    <xf numFmtId="0" fontId="18" fillId="37" borderId="26" xfId="32" applyNumberFormat="1" applyFont="1" applyFill="1" applyBorder="1" applyAlignment="1" applyProtection="1">
      <alignment horizontal="center" vertical="center"/>
    </xf>
    <xf numFmtId="4" fontId="18" fillId="27" borderId="12" xfId="32" applyNumberFormat="1" applyFont="1" applyFill="1" applyBorder="1" applyAlignment="1" applyProtection="1">
      <alignment horizontal="left" vertical="center" wrapText="1"/>
    </xf>
    <xf numFmtId="4" fontId="18" fillId="27" borderId="13" xfId="32" applyNumberFormat="1" applyFont="1" applyFill="1" applyBorder="1" applyAlignment="1" applyProtection="1">
      <alignment horizontal="left" vertical="center" wrapText="1"/>
    </xf>
    <xf numFmtId="4" fontId="18" fillId="27" borderId="23" xfId="32" applyNumberFormat="1" applyFont="1" applyFill="1" applyBorder="1" applyAlignment="1" applyProtection="1">
      <alignment horizontal="left" vertical="center" wrapText="1"/>
    </xf>
    <xf numFmtId="0" fontId="18" fillId="0" borderId="19" xfId="32" applyNumberFormat="1" applyFont="1" applyBorder="1" applyAlignment="1" applyProtection="1">
      <alignment horizontal="left" vertical="center"/>
    </xf>
    <xf numFmtId="0" fontId="18" fillId="0" borderId="27" xfId="32" applyNumberFormat="1" applyFont="1" applyBorder="1" applyAlignment="1" applyProtection="1">
      <alignment horizontal="left" vertical="center"/>
    </xf>
    <xf numFmtId="0" fontId="18" fillId="33" borderId="20" xfId="32" applyNumberFormat="1" applyFont="1" applyFill="1" applyBorder="1" applyAlignment="1" applyProtection="1">
      <alignment horizontal="left" vertical="center"/>
    </xf>
    <xf numFmtId="0" fontId="18" fillId="33" borderId="21" xfId="32" applyNumberFormat="1" applyFont="1" applyFill="1" applyBorder="1" applyAlignment="1" applyProtection="1">
      <alignment horizontal="left" vertical="center"/>
    </xf>
    <xf numFmtId="0" fontId="18" fillId="35" borderId="20" xfId="32" applyNumberFormat="1" applyFont="1" applyFill="1" applyBorder="1" applyAlignment="1" applyProtection="1">
      <alignment horizontal="left" vertical="center"/>
    </xf>
    <xf numFmtId="0" fontId="18" fillId="35" borderId="21" xfId="32" applyNumberFormat="1" applyFont="1" applyFill="1" applyBorder="1" applyAlignment="1" applyProtection="1">
      <alignment horizontal="left" vertical="center"/>
    </xf>
    <xf numFmtId="0" fontId="18" fillId="35" borderId="13" xfId="32" applyNumberFormat="1" applyFont="1" applyFill="1" applyBorder="1" applyAlignment="1" applyProtection="1">
      <alignment horizontal="left" vertical="center"/>
    </xf>
    <xf numFmtId="0" fontId="18" fillId="35" borderId="23" xfId="32" applyNumberFormat="1" applyFont="1" applyFill="1" applyBorder="1" applyAlignment="1" applyProtection="1">
      <alignment horizontal="left" vertical="center"/>
    </xf>
    <xf numFmtId="0" fontId="2" fillId="35" borderId="22" xfId="32" applyNumberFormat="1" applyFont="1" applyFill="1" applyBorder="1" applyAlignment="1" applyProtection="1">
      <alignment horizontal="left" vertical="center"/>
    </xf>
    <xf numFmtId="0" fontId="2" fillId="35" borderId="20" xfId="32" applyNumberFormat="1" applyFont="1" applyFill="1" applyBorder="1" applyAlignment="1" applyProtection="1">
      <alignment horizontal="left" vertical="center"/>
    </xf>
    <xf numFmtId="0" fontId="2" fillId="35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BD7B7B88-ECE3-4867-9DE2-E7599E93C5B0}"/>
    <cellStyle name="Input" xfId="29" builtinId="20" customBuiltin="1"/>
    <cellStyle name="Migliaia [0] 2" xfId="30" xr:uid="{15FE6740-467B-4F8A-AE44-42A2DE5B4EBE}"/>
    <cellStyle name="Neutrale" xfId="31" builtinId="28" customBuiltin="1"/>
    <cellStyle name="Normale" xfId="0" builtinId="0"/>
    <cellStyle name="Normale 2" xfId="32" xr:uid="{C855852C-D06B-489F-A002-5DCB5C1E80B4}"/>
    <cellStyle name="Normale 2 2" xfId="33" xr:uid="{EBFF0443-4D3C-45EB-B8F8-EC417786E36F}"/>
    <cellStyle name="Normale 3" xfId="34" xr:uid="{B85E19DA-AF6A-40A9-A9D4-0F3FCE84F935}"/>
    <cellStyle name="Normale 4" xfId="35" xr:uid="{C212289E-2288-4203-B010-CCCA93BEEF71}"/>
    <cellStyle name="Normale 5" xfId="36" xr:uid="{A902CEB9-8953-42A8-B04A-3B539C6D847A}"/>
    <cellStyle name="Normale_Foglio1" xfId="37" xr:uid="{CE2771E8-F3F6-43B6-87D7-4978E454C73A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7A673-AF74-4176-B561-42AB2859F783}">
  <sheetPr codeName="Foglio1"/>
  <dimension ref="A1:L6"/>
  <sheetViews>
    <sheetView showGridLines="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38"/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40"/>
    </row>
    <row r="2" spans="1:12" s="62" customFormat="1" ht="23.1" customHeight="1" x14ac:dyDescent="0.2">
      <c r="A2" s="241" t="s">
        <v>0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3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phoneticPr fontId="0" type="noConversion"/>
  <dataValidations count="1">
    <dataValidation type="list" allowBlank="1" showInputMessage="1" showErrorMessage="1" sqref="K4:K65536 K1:K2" xr:uid="{9692BCA5-8B60-4B4E-8D99-F00AE5B6B871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82DC-7C3E-4D60-B8C1-62EB86AB5F36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49" t="s">
        <v>12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0"/>
      <c r="AG1" s="250"/>
      <c r="AH1" s="251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44" t="s">
        <v>55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D3" s="250"/>
      <c r="AE3" s="250"/>
      <c r="AF3" s="250"/>
      <c r="AG3" s="250"/>
      <c r="AH3" s="251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53" t="s">
        <v>13</v>
      </c>
      <c r="AB4" s="250"/>
      <c r="AC4" s="250"/>
      <c r="AD4" s="250"/>
      <c r="AE4" s="250"/>
      <c r="AF4" s="250"/>
      <c r="AG4" s="254"/>
      <c r="AH4" s="32">
        <v>30</v>
      </c>
    </row>
    <row r="5" spans="1:34" s="15" customFormat="1" ht="23.1" customHeight="1" x14ac:dyDescent="0.2">
      <c r="A5" s="244" t="s">
        <v>14</v>
      </c>
      <c r="B5" s="252"/>
      <c r="C5" s="245"/>
      <c r="D5" s="244" t="s">
        <v>15</v>
      </c>
      <c r="E5" s="252"/>
      <c r="F5" s="252"/>
      <c r="G5" s="252"/>
      <c r="H5" s="245"/>
      <c r="I5" s="244" t="s">
        <v>16</v>
      </c>
      <c r="J5" s="252"/>
      <c r="K5" s="245"/>
      <c r="L5" s="244" t="s">
        <v>1</v>
      </c>
      <c r="M5" s="252"/>
      <c r="N5" s="252"/>
      <c r="O5" s="244" t="s">
        <v>17</v>
      </c>
      <c r="P5" s="245"/>
      <c r="Q5" s="244" t="s">
        <v>18</v>
      </c>
      <c r="R5" s="252"/>
      <c r="S5" s="252"/>
      <c r="T5" s="245"/>
      <c r="U5" s="244" t="s">
        <v>19</v>
      </c>
      <c r="V5" s="252"/>
      <c r="W5" s="252"/>
      <c r="X5" s="58" t="s">
        <v>47</v>
      </c>
      <c r="Y5" s="244" t="s">
        <v>20</v>
      </c>
      <c r="Z5" s="245"/>
      <c r="AA5" s="246" t="s">
        <v>41</v>
      </c>
      <c r="AB5" s="247"/>
      <c r="AC5" s="247"/>
      <c r="AD5" s="247"/>
      <c r="AE5" s="247"/>
      <c r="AF5" s="247"/>
      <c r="AG5" s="247"/>
      <c r="AH5" s="248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U5:W5"/>
    <mergeCell ref="AA4:AG4"/>
    <mergeCell ref="Y5:Z5"/>
    <mergeCell ref="AA5:AH5"/>
    <mergeCell ref="A1:AH1"/>
    <mergeCell ref="A3:AH3"/>
    <mergeCell ref="A5:C5"/>
    <mergeCell ref="D5:H5"/>
    <mergeCell ref="I5:K5"/>
    <mergeCell ref="L5:N5"/>
    <mergeCell ref="O5:P5"/>
    <mergeCell ref="Q5:T5"/>
  </mergeCells>
  <phoneticPr fontId="0" type="noConversion"/>
  <dataValidations count="1">
    <dataValidation type="list" allowBlank="1" showInputMessage="1" showErrorMessage="1" sqref="AG7" xr:uid="{1C10A630-D8F1-4848-AB08-A9525A6ADFB1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EAA3-DDD4-4EF4-8826-AD503DA241D0}">
  <dimension ref="A1:R9"/>
  <sheetViews>
    <sheetView showGridLines="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38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8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41" t="s">
        <v>54</v>
      </c>
      <c r="B3" s="242"/>
      <c r="C3" s="242"/>
      <c r="D3" s="242"/>
      <c r="E3" s="242"/>
      <c r="F3" s="242"/>
      <c r="G3" s="242"/>
      <c r="H3" s="242"/>
      <c r="I3" s="242"/>
      <c r="J3" s="242"/>
      <c r="K3" s="257"/>
      <c r="L3" s="257"/>
      <c r="M3" s="257"/>
      <c r="N3" s="257"/>
      <c r="O3" s="257"/>
      <c r="P3" s="257"/>
      <c r="Q3" s="257"/>
      <c r="R3" s="258"/>
    </row>
    <row r="4" spans="1:18" ht="23.1" customHeight="1" x14ac:dyDescent="0.2">
      <c r="A4" s="241"/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</row>
    <row r="5" spans="1:18" s="62" customFormat="1" ht="23.1" customHeight="1" x14ac:dyDescent="0.2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9" t="s">
        <v>13</v>
      </c>
      <c r="L5" s="260"/>
      <c r="M5" s="260"/>
      <c r="N5" s="260"/>
      <c r="O5" s="260"/>
      <c r="P5" s="260"/>
      <c r="Q5" s="261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phoneticPr fontId="0" type="noConversion"/>
  <dataValidations count="1">
    <dataValidation type="list" allowBlank="1" showInputMessage="1" showErrorMessage="1" sqref="Q7" xr:uid="{415807E0-9989-4A7C-B3F7-328DD0668251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5D1B3-AA49-4B33-87DE-F3D8399C826D}">
  <dimension ref="A1:AL85"/>
  <sheetViews>
    <sheetView showGridLines="0" tabSelected="1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/>
    <col min="38" max="38" width="19" style="107" customWidth="1"/>
    <col min="39" max="16384" width="9.140625" style="107"/>
  </cols>
  <sheetData>
    <row r="1" spans="1:38" s="90" customFormat="1" ht="23.1" customHeight="1" x14ac:dyDescent="0.2">
      <c r="A1" s="262">
        <f>IF(IV1="SI", IT1-IU1,IT1)</f>
        <v>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4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46" t="s">
        <v>56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6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53"/>
      <c r="AE4" s="267"/>
      <c r="AF4" s="267"/>
      <c r="AG4" s="267"/>
      <c r="AH4" s="268"/>
      <c r="AI4" s="269"/>
    </row>
    <row r="5" spans="1:38" s="90" customFormat="1" ht="23.1" customHeight="1" x14ac:dyDescent="0.2">
      <c r="A5" s="246" t="s">
        <v>14</v>
      </c>
      <c r="B5" s="270"/>
      <c r="C5" s="271"/>
      <c r="D5" s="246" t="s">
        <v>15</v>
      </c>
      <c r="E5" s="270"/>
      <c r="F5" s="270"/>
      <c r="G5" s="270"/>
      <c r="H5" s="270"/>
      <c r="I5" s="270"/>
      <c r="J5" s="270"/>
      <c r="K5" s="271"/>
      <c r="L5" s="246" t="s">
        <v>16</v>
      </c>
      <c r="M5" s="270"/>
      <c r="N5" s="271"/>
      <c r="O5" s="246" t="s">
        <v>1</v>
      </c>
      <c r="P5" s="270"/>
      <c r="Q5" s="270"/>
      <c r="R5" s="246" t="s">
        <v>17</v>
      </c>
      <c r="S5" s="271"/>
      <c r="T5" s="246" t="s">
        <v>18</v>
      </c>
      <c r="U5" s="270"/>
      <c r="V5" s="270"/>
      <c r="W5" s="271"/>
      <c r="X5" s="246" t="s">
        <v>19</v>
      </c>
      <c r="Y5" s="270"/>
      <c r="Z5" s="270"/>
      <c r="AA5" s="103" t="s">
        <v>47</v>
      </c>
      <c r="AB5" s="246" t="s">
        <v>20</v>
      </c>
      <c r="AC5" s="271"/>
      <c r="AD5" s="246" t="s">
        <v>63</v>
      </c>
      <c r="AE5" s="274"/>
      <c r="AF5" s="274"/>
      <c r="AG5" s="274"/>
      <c r="AH5" s="274"/>
      <c r="AI5" s="269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65</v>
      </c>
      <c r="H6" s="106" t="s">
        <v>66</v>
      </c>
      <c r="I6" s="142" t="s">
        <v>67</v>
      </c>
      <c r="J6" s="141" t="s">
        <v>68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57</v>
      </c>
      <c r="AE6" s="127" t="s">
        <v>58</v>
      </c>
      <c r="AF6" s="127" t="s">
        <v>60</v>
      </c>
      <c r="AG6" s="128" t="s">
        <v>59</v>
      </c>
      <c r="AH6" s="131" t="s">
        <v>61</v>
      </c>
      <c r="AI6" s="129" t="s">
        <v>64</v>
      </c>
      <c r="AJ6" s="272"/>
      <c r="AK6" s="273"/>
      <c r="AL6" s="273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K8" s="190" t="s">
        <v>113</v>
      </c>
      <c r="L8" s="107">
        <v>2022</v>
      </c>
      <c r="M8" s="107">
        <v>1070</v>
      </c>
      <c r="N8" s="107" t="s">
        <v>114</v>
      </c>
      <c r="O8" s="107" t="s">
        <v>115</v>
      </c>
      <c r="P8" s="107">
        <v>1032450072</v>
      </c>
      <c r="Q8" s="107">
        <v>1032450072</v>
      </c>
      <c r="R8" s="107">
        <v>1</v>
      </c>
      <c r="S8" s="107" t="s">
        <v>116</v>
      </c>
      <c r="T8" s="107">
        <v>1000202</v>
      </c>
      <c r="U8" s="107">
        <v>10202</v>
      </c>
      <c r="V8" s="107">
        <v>10202</v>
      </c>
      <c r="W8" s="107">
        <v>29</v>
      </c>
      <c r="X8" s="107">
        <v>2022</v>
      </c>
      <c r="Y8" s="107">
        <v>188</v>
      </c>
      <c r="Z8" s="107">
        <v>0</v>
      </c>
      <c r="AB8" s="107">
        <v>150</v>
      </c>
      <c r="AC8" s="107" t="s">
        <v>117</v>
      </c>
      <c r="AD8" s="208" t="s">
        <v>118</v>
      </c>
      <c r="AE8" s="210">
        <v>44869</v>
      </c>
      <c r="AF8" s="211">
        <f t="shared" ref="AF8:AF39" si="0">AE8-AD8</f>
        <v>204</v>
      </c>
      <c r="AG8" s="212">
        <f t="shared" ref="AG8:AG39" si="1">IF(AI8="SI", 0,J8)</f>
        <v>0</v>
      </c>
      <c r="AH8" s="213">
        <f t="shared" ref="AH8:AH39" si="2">AG8*AF8</f>
        <v>0</v>
      </c>
      <c r="AI8" s="208" t="s">
        <v>119</v>
      </c>
    </row>
    <row r="9" spans="1:38" x14ac:dyDescent="0.2">
      <c r="A9" s="107">
        <v>2022</v>
      </c>
      <c r="B9" s="107">
        <v>58</v>
      </c>
      <c r="C9" s="107" t="s">
        <v>117</v>
      </c>
      <c r="D9" s="190" t="s">
        <v>120</v>
      </c>
      <c r="E9" s="107" t="s">
        <v>121</v>
      </c>
      <c r="F9" s="190" t="s">
        <v>122</v>
      </c>
      <c r="G9" s="107">
        <v>691.31</v>
      </c>
      <c r="H9" s="107">
        <v>124.66</v>
      </c>
      <c r="I9" s="107" t="s">
        <v>123</v>
      </c>
      <c r="J9" s="107">
        <f t="shared" ref="J9:J40" si="3">IF(I9="SI", G9-H9,G9)</f>
        <v>566.65</v>
      </c>
      <c r="K9" s="190" t="s">
        <v>113</v>
      </c>
      <c r="L9" s="107">
        <v>2022</v>
      </c>
      <c r="M9" s="107">
        <v>1069</v>
      </c>
      <c r="N9" s="107" t="s">
        <v>114</v>
      </c>
      <c r="O9" s="107" t="s">
        <v>115</v>
      </c>
      <c r="P9" s="107">
        <v>1032450072</v>
      </c>
      <c r="Q9" s="107">
        <v>1032450072</v>
      </c>
      <c r="R9" s="107">
        <v>1</v>
      </c>
      <c r="S9" s="107" t="s">
        <v>116</v>
      </c>
      <c r="T9" s="107">
        <v>1000202</v>
      </c>
      <c r="U9" s="107">
        <v>10202</v>
      </c>
      <c r="V9" s="107">
        <v>10202</v>
      </c>
      <c r="W9" s="107">
        <v>20</v>
      </c>
      <c r="X9" s="107">
        <v>2022</v>
      </c>
      <c r="Y9" s="107">
        <v>305</v>
      </c>
      <c r="Z9" s="107">
        <v>0</v>
      </c>
      <c r="AB9" s="107">
        <v>151</v>
      </c>
      <c r="AC9" s="107" t="s">
        <v>117</v>
      </c>
      <c r="AD9" s="208" t="s">
        <v>118</v>
      </c>
      <c r="AE9" s="210">
        <v>44869</v>
      </c>
      <c r="AF9" s="211">
        <f t="shared" si="0"/>
        <v>204</v>
      </c>
      <c r="AG9" s="212">
        <f t="shared" si="1"/>
        <v>566.65</v>
      </c>
      <c r="AH9" s="213">
        <f t="shared" si="2"/>
        <v>115596.59999999999</v>
      </c>
      <c r="AI9" s="208" t="s">
        <v>119</v>
      </c>
    </row>
    <row r="10" spans="1:38" x14ac:dyDescent="0.2">
      <c r="A10" s="107">
        <v>2022</v>
      </c>
      <c r="B10" s="107">
        <v>60</v>
      </c>
      <c r="C10" s="107" t="s">
        <v>117</v>
      </c>
      <c r="D10" s="190" t="s">
        <v>124</v>
      </c>
      <c r="E10" s="209">
        <v>44745</v>
      </c>
      <c r="F10" s="190" t="s">
        <v>125</v>
      </c>
      <c r="G10" s="107">
        <v>196.54</v>
      </c>
      <c r="H10" s="107">
        <v>35.44</v>
      </c>
      <c r="I10" s="107" t="s">
        <v>123</v>
      </c>
      <c r="J10" s="107">
        <f t="shared" si="3"/>
        <v>161.1</v>
      </c>
      <c r="K10" s="190" t="s">
        <v>126</v>
      </c>
      <c r="L10" s="107">
        <v>2022</v>
      </c>
      <c r="M10" s="107">
        <v>1059</v>
      </c>
      <c r="N10" s="107" t="s">
        <v>114</v>
      </c>
      <c r="O10" s="107" t="s">
        <v>127</v>
      </c>
      <c r="P10" s="107">
        <v>1079120075</v>
      </c>
      <c r="Q10" s="107">
        <v>1079120075</v>
      </c>
      <c r="R10" s="107">
        <v>1</v>
      </c>
      <c r="S10" s="107" t="s">
        <v>116</v>
      </c>
      <c r="T10" s="107">
        <v>1000202</v>
      </c>
      <c r="U10" s="107">
        <v>10202</v>
      </c>
      <c r="V10" s="107">
        <v>10202</v>
      </c>
      <c r="W10" s="107">
        <v>27</v>
      </c>
      <c r="X10" s="107">
        <v>2022</v>
      </c>
      <c r="Y10" s="107">
        <v>370</v>
      </c>
      <c r="Z10" s="107">
        <v>0</v>
      </c>
      <c r="AB10" s="107">
        <v>153</v>
      </c>
      <c r="AC10" s="107" t="s">
        <v>117</v>
      </c>
      <c r="AD10" s="208" t="s">
        <v>118</v>
      </c>
      <c r="AE10" s="210">
        <v>44655</v>
      </c>
      <c r="AF10" s="211">
        <f t="shared" si="0"/>
        <v>-10</v>
      </c>
      <c r="AG10" s="212">
        <f t="shared" si="1"/>
        <v>161.1</v>
      </c>
      <c r="AH10" s="213">
        <f t="shared" si="2"/>
        <v>-1611</v>
      </c>
      <c r="AI10" s="208" t="s">
        <v>119</v>
      </c>
    </row>
    <row r="11" spans="1:38" x14ac:dyDescent="0.2">
      <c r="A11" s="107">
        <v>2022</v>
      </c>
      <c r="B11" s="107">
        <v>61</v>
      </c>
      <c r="C11" s="107" t="s">
        <v>117</v>
      </c>
      <c r="D11" s="190" t="s">
        <v>128</v>
      </c>
      <c r="E11" s="209">
        <v>44745</v>
      </c>
      <c r="F11" s="190" t="s">
        <v>129</v>
      </c>
      <c r="G11" s="107">
        <v>443.15</v>
      </c>
      <c r="H11" s="107">
        <v>79.91</v>
      </c>
      <c r="I11" s="107" t="s">
        <v>123</v>
      </c>
      <c r="J11" s="107">
        <f t="shared" si="3"/>
        <v>363.24</v>
      </c>
      <c r="K11" s="190" t="s">
        <v>130</v>
      </c>
      <c r="L11" s="107">
        <v>2022</v>
      </c>
      <c r="M11" s="107">
        <v>1058</v>
      </c>
      <c r="N11" s="107" t="s">
        <v>114</v>
      </c>
      <c r="O11" s="107" t="s">
        <v>127</v>
      </c>
      <c r="P11" s="107">
        <v>1079120075</v>
      </c>
      <c r="Q11" s="107">
        <v>1079120075</v>
      </c>
      <c r="R11" s="107">
        <v>1</v>
      </c>
      <c r="S11" s="107" t="s">
        <v>116</v>
      </c>
      <c r="T11" s="107">
        <v>1000202</v>
      </c>
      <c r="U11" s="107">
        <v>10202</v>
      </c>
      <c r="V11" s="107">
        <v>10202</v>
      </c>
      <c r="W11" s="107">
        <v>29</v>
      </c>
      <c r="X11" s="107">
        <v>2022</v>
      </c>
      <c r="Y11" s="107">
        <v>369</v>
      </c>
      <c r="Z11" s="107">
        <v>0</v>
      </c>
      <c r="AB11" s="107">
        <v>154</v>
      </c>
      <c r="AC11" s="107" t="s">
        <v>117</v>
      </c>
      <c r="AD11" s="208" t="s">
        <v>118</v>
      </c>
      <c r="AE11" s="210">
        <v>44655</v>
      </c>
      <c r="AF11" s="211">
        <f t="shared" si="0"/>
        <v>-10</v>
      </c>
      <c r="AG11" s="212">
        <f t="shared" si="1"/>
        <v>363.24</v>
      </c>
      <c r="AH11" s="213">
        <f t="shared" si="2"/>
        <v>-3632.4</v>
      </c>
      <c r="AI11" s="208" t="s">
        <v>119</v>
      </c>
    </row>
    <row r="12" spans="1:38" x14ac:dyDescent="0.2">
      <c r="A12" s="107">
        <v>2022</v>
      </c>
      <c r="B12" s="107">
        <v>64</v>
      </c>
      <c r="C12" s="209">
        <v>44746</v>
      </c>
      <c r="D12" s="190" t="s">
        <v>131</v>
      </c>
      <c r="E12" s="209" t="s">
        <v>132</v>
      </c>
      <c r="F12" s="190" t="s">
        <v>133</v>
      </c>
      <c r="G12" s="107">
        <v>242.11</v>
      </c>
      <c r="H12" s="107">
        <v>43.66</v>
      </c>
      <c r="I12" s="107" t="s">
        <v>123</v>
      </c>
      <c r="J12" s="107">
        <f t="shared" si="3"/>
        <v>198.45000000000002</v>
      </c>
      <c r="K12" s="190" t="s">
        <v>134</v>
      </c>
      <c r="L12" s="107">
        <v>2022</v>
      </c>
      <c r="M12" s="107">
        <v>1341</v>
      </c>
      <c r="N12" s="209">
        <v>44655</v>
      </c>
      <c r="O12" s="107" t="s">
        <v>135</v>
      </c>
      <c r="P12" s="107">
        <v>1245180078</v>
      </c>
      <c r="Q12" s="107">
        <v>1245180078</v>
      </c>
      <c r="R12" s="107">
        <v>2</v>
      </c>
      <c r="S12" s="107" t="s">
        <v>136</v>
      </c>
      <c r="T12" s="107">
        <v>1000402</v>
      </c>
      <c r="U12" s="107">
        <v>10402</v>
      </c>
      <c r="V12" s="107">
        <v>10402</v>
      </c>
      <c r="W12" s="107">
        <v>3</v>
      </c>
      <c r="X12" s="107">
        <v>2022</v>
      </c>
      <c r="Y12" s="107">
        <v>289</v>
      </c>
      <c r="Z12" s="107">
        <v>0</v>
      </c>
      <c r="AB12" s="107">
        <v>191</v>
      </c>
      <c r="AC12" s="209">
        <v>44899</v>
      </c>
      <c r="AD12" s="210">
        <v>44566</v>
      </c>
      <c r="AE12" s="210" t="s">
        <v>137</v>
      </c>
      <c r="AF12" s="211">
        <f t="shared" si="0"/>
        <v>98</v>
      </c>
      <c r="AG12" s="212">
        <f t="shared" si="1"/>
        <v>198.45000000000002</v>
      </c>
      <c r="AH12" s="213">
        <f t="shared" si="2"/>
        <v>19448.100000000002</v>
      </c>
      <c r="AI12" s="208" t="s">
        <v>119</v>
      </c>
    </row>
    <row r="13" spans="1:38" x14ac:dyDescent="0.2">
      <c r="A13" s="107">
        <v>2022</v>
      </c>
      <c r="B13" s="107">
        <v>65</v>
      </c>
      <c r="C13" s="209">
        <v>44746</v>
      </c>
      <c r="D13" s="190" t="s">
        <v>138</v>
      </c>
      <c r="E13" s="209" t="s">
        <v>132</v>
      </c>
      <c r="F13" s="190" t="s">
        <v>139</v>
      </c>
      <c r="G13" s="107">
        <v>170.8</v>
      </c>
      <c r="H13" s="107">
        <v>30.8</v>
      </c>
      <c r="I13" s="107" t="s">
        <v>123</v>
      </c>
      <c r="J13" s="107">
        <f t="shared" si="3"/>
        <v>140</v>
      </c>
      <c r="K13" s="190" t="s">
        <v>140</v>
      </c>
      <c r="L13" s="107">
        <v>2022</v>
      </c>
      <c r="M13" s="107">
        <v>1347</v>
      </c>
      <c r="N13" s="209">
        <v>44655</v>
      </c>
      <c r="O13" s="107" t="s">
        <v>141</v>
      </c>
      <c r="P13" s="107">
        <v>1122350380</v>
      </c>
      <c r="Q13" s="107">
        <v>1122350380</v>
      </c>
      <c r="R13" s="107">
        <v>1</v>
      </c>
      <c r="S13" s="107" t="s">
        <v>116</v>
      </c>
      <c r="T13" s="107">
        <v>1000202</v>
      </c>
      <c r="U13" s="107">
        <v>10202</v>
      </c>
      <c r="V13" s="107">
        <v>10202</v>
      </c>
      <c r="W13" s="107">
        <v>24</v>
      </c>
      <c r="X13" s="107">
        <v>2022</v>
      </c>
      <c r="Y13" s="107">
        <v>333</v>
      </c>
      <c r="Z13" s="107">
        <v>0</v>
      </c>
      <c r="AB13" s="107">
        <v>194</v>
      </c>
      <c r="AC13" s="209">
        <v>44899</v>
      </c>
      <c r="AD13" s="210">
        <v>44625</v>
      </c>
      <c r="AE13" s="210" t="s">
        <v>137</v>
      </c>
      <c r="AF13" s="211">
        <f t="shared" si="0"/>
        <v>39</v>
      </c>
      <c r="AG13" s="212">
        <f t="shared" si="1"/>
        <v>140</v>
      </c>
      <c r="AH13" s="213">
        <f t="shared" si="2"/>
        <v>5460</v>
      </c>
      <c r="AI13" s="208" t="s">
        <v>119</v>
      </c>
    </row>
    <row r="14" spans="1:38" x14ac:dyDescent="0.2">
      <c r="A14" s="107">
        <v>2022</v>
      </c>
      <c r="B14" s="107">
        <v>66</v>
      </c>
      <c r="C14" s="209">
        <v>44746</v>
      </c>
      <c r="D14" s="190" t="s">
        <v>142</v>
      </c>
      <c r="E14" s="209" t="s">
        <v>132</v>
      </c>
      <c r="F14" s="190" t="s">
        <v>143</v>
      </c>
      <c r="G14" s="107">
        <v>366</v>
      </c>
      <c r="H14" s="107">
        <v>66</v>
      </c>
      <c r="I14" s="107" t="s">
        <v>123</v>
      </c>
      <c r="J14" s="107">
        <f t="shared" si="3"/>
        <v>300</v>
      </c>
      <c r="K14" s="190" t="s">
        <v>144</v>
      </c>
      <c r="L14" s="107">
        <v>2022</v>
      </c>
      <c r="M14" s="107">
        <v>1342</v>
      </c>
      <c r="N14" s="209">
        <v>44655</v>
      </c>
      <c r="O14" s="107" t="s">
        <v>145</v>
      </c>
      <c r="P14" s="107">
        <v>2625230020</v>
      </c>
      <c r="Q14" s="107">
        <v>2625230020</v>
      </c>
      <c r="R14" s="107">
        <v>1</v>
      </c>
      <c r="S14" s="107" t="s">
        <v>116</v>
      </c>
      <c r="T14" s="107">
        <v>1000202</v>
      </c>
      <c r="U14" s="107">
        <v>10202</v>
      </c>
      <c r="V14" s="107">
        <v>10202</v>
      </c>
      <c r="W14" s="107">
        <v>2</v>
      </c>
      <c r="X14" s="107">
        <v>2022</v>
      </c>
      <c r="Y14" s="107">
        <v>111</v>
      </c>
      <c r="Z14" s="107">
        <v>0</v>
      </c>
      <c r="AB14" s="107">
        <v>190</v>
      </c>
      <c r="AC14" s="209">
        <v>44899</v>
      </c>
      <c r="AD14" s="210">
        <v>44597</v>
      </c>
      <c r="AE14" s="210" t="s">
        <v>137</v>
      </c>
      <c r="AF14" s="211">
        <f t="shared" si="0"/>
        <v>67</v>
      </c>
      <c r="AG14" s="212">
        <f t="shared" si="1"/>
        <v>300</v>
      </c>
      <c r="AH14" s="213">
        <f t="shared" si="2"/>
        <v>20100</v>
      </c>
      <c r="AI14" s="208" t="s">
        <v>119</v>
      </c>
    </row>
    <row r="15" spans="1:38" x14ac:dyDescent="0.2">
      <c r="A15" s="107">
        <v>2022</v>
      </c>
      <c r="B15" s="107">
        <v>67</v>
      </c>
      <c r="C15" s="209">
        <v>44746</v>
      </c>
      <c r="D15" s="190" t="s">
        <v>146</v>
      </c>
      <c r="E15" s="209" t="s">
        <v>132</v>
      </c>
      <c r="F15" s="190" t="s">
        <v>147</v>
      </c>
      <c r="G15" s="107">
        <v>91.5</v>
      </c>
      <c r="H15" s="107">
        <v>16.5</v>
      </c>
      <c r="I15" s="107" t="s">
        <v>123</v>
      </c>
      <c r="J15" s="107">
        <f t="shared" si="3"/>
        <v>75</v>
      </c>
      <c r="K15" s="190" t="s">
        <v>148</v>
      </c>
      <c r="L15" s="107">
        <v>2022</v>
      </c>
      <c r="M15" s="107">
        <v>1338</v>
      </c>
      <c r="N15" s="209">
        <v>44655</v>
      </c>
      <c r="O15" s="107" t="s">
        <v>149</v>
      </c>
      <c r="P15" s="107">
        <v>2638260402</v>
      </c>
      <c r="Q15" s="107">
        <v>6907290156</v>
      </c>
      <c r="R15" s="107">
        <v>1</v>
      </c>
      <c r="S15" s="107" t="s">
        <v>116</v>
      </c>
      <c r="T15" s="107">
        <v>1000202</v>
      </c>
      <c r="U15" s="107">
        <v>10202</v>
      </c>
      <c r="V15" s="107">
        <v>10202</v>
      </c>
      <c r="W15" s="107">
        <v>2</v>
      </c>
      <c r="X15" s="107">
        <v>2022</v>
      </c>
      <c r="Y15" s="107">
        <v>116</v>
      </c>
      <c r="Z15" s="107">
        <v>0</v>
      </c>
      <c r="AB15" s="107">
        <v>192</v>
      </c>
      <c r="AC15" s="209">
        <v>44899</v>
      </c>
      <c r="AD15" s="210">
        <v>44566</v>
      </c>
      <c r="AE15" s="210" t="s">
        <v>137</v>
      </c>
      <c r="AF15" s="211">
        <f t="shared" si="0"/>
        <v>98</v>
      </c>
      <c r="AG15" s="212">
        <f t="shared" si="1"/>
        <v>75</v>
      </c>
      <c r="AH15" s="213">
        <f t="shared" si="2"/>
        <v>7350</v>
      </c>
      <c r="AI15" s="208" t="s">
        <v>119</v>
      </c>
    </row>
    <row r="16" spans="1:38" x14ac:dyDescent="0.2">
      <c r="A16" s="107">
        <v>2022</v>
      </c>
      <c r="B16" s="107">
        <v>68</v>
      </c>
      <c r="C16" s="209">
        <v>44746</v>
      </c>
      <c r="D16" s="190" t="s">
        <v>150</v>
      </c>
      <c r="E16" s="209">
        <v>44655</v>
      </c>
      <c r="F16" s="190" t="s">
        <v>151</v>
      </c>
      <c r="G16" s="107">
        <v>1500</v>
      </c>
      <c r="H16" s="107">
        <v>270.49</v>
      </c>
      <c r="I16" s="107" t="s">
        <v>119</v>
      </c>
      <c r="J16" s="107">
        <f t="shared" si="3"/>
        <v>1500</v>
      </c>
      <c r="K16" s="190" t="s">
        <v>152</v>
      </c>
      <c r="L16" s="107">
        <v>2022</v>
      </c>
      <c r="M16" s="107">
        <v>1367</v>
      </c>
      <c r="N16" s="209">
        <v>44685</v>
      </c>
      <c r="O16" s="107" t="s">
        <v>153</v>
      </c>
      <c r="P16" s="107">
        <v>1191190071</v>
      </c>
      <c r="Q16" s="107" t="s">
        <v>154</v>
      </c>
      <c r="R16" s="107">
        <v>1</v>
      </c>
      <c r="S16" s="107" t="s">
        <v>116</v>
      </c>
      <c r="T16" s="107">
        <v>1000202</v>
      </c>
      <c r="U16" s="107">
        <v>10202</v>
      </c>
      <c r="V16" s="107">
        <v>10202</v>
      </c>
      <c r="W16" s="107">
        <v>2</v>
      </c>
      <c r="X16" s="107">
        <v>2022</v>
      </c>
      <c r="Y16" s="107">
        <v>84</v>
      </c>
      <c r="Z16" s="107">
        <v>0</v>
      </c>
      <c r="AB16" s="107">
        <v>178</v>
      </c>
      <c r="AC16" s="209">
        <v>44899</v>
      </c>
      <c r="AD16" s="210">
        <v>44656</v>
      </c>
      <c r="AE16" s="210" t="s">
        <v>137</v>
      </c>
      <c r="AF16" s="211">
        <f t="shared" si="0"/>
        <v>8</v>
      </c>
      <c r="AG16" s="212">
        <f t="shared" si="1"/>
        <v>1500</v>
      </c>
      <c r="AH16" s="213">
        <f t="shared" si="2"/>
        <v>12000</v>
      </c>
      <c r="AI16" s="208" t="s">
        <v>119</v>
      </c>
    </row>
    <row r="17" spans="1:35" x14ac:dyDescent="0.2">
      <c r="A17" s="107">
        <v>2022</v>
      </c>
      <c r="B17" s="107">
        <v>69</v>
      </c>
      <c r="C17" s="209">
        <v>44746</v>
      </c>
      <c r="D17" s="190" t="s">
        <v>155</v>
      </c>
      <c r="E17" s="209">
        <v>44685</v>
      </c>
      <c r="F17" s="190" t="s">
        <v>156</v>
      </c>
      <c r="G17" s="107">
        <v>2049.6</v>
      </c>
      <c r="H17" s="107">
        <v>369.6</v>
      </c>
      <c r="I17" s="107" t="s">
        <v>123</v>
      </c>
      <c r="J17" s="107">
        <f t="shared" si="3"/>
        <v>1680</v>
      </c>
      <c r="K17" s="190" t="s">
        <v>157</v>
      </c>
      <c r="L17" s="107">
        <v>2022</v>
      </c>
      <c r="M17" s="107">
        <v>1392</v>
      </c>
      <c r="N17" s="209">
        <v>44716</v>
      </c>
      <c r="O17" s="107" t="s">
        <v>158</v>
      </c>
      <c r="P17" s="107">
        <v>1102380076</v>
      </c>
      <c r="Q17" s="107">
        <v>1102380076</v>
      </c>
      <c r="R17" s="107">
        <v>1</v>
      </c>
      <c r="S17" s="107" t="s">
        <v>116</v>
      </c>
      <c r="T17" s="107">
        <v>1000202</v>
      </c>
      <c r="U17" s="107">
        <v>10202</v>
      </c>
      <c r="V17" s="107">
        <v>10202</v>
      </c>
      <c r="W17" s="107">
        <v>27</v>
      </c>
      <c r="X17" s="107">
        <v>2022</v>
      </c>
      <c r="Y17" s="107">
        <v>350</v>
      </c>
      <c r="Z17" s="107">
        <v>0</v>
      </c>
      <c r="AB17" s="107">
        <v>195</v>
      </c>
      <c r="AC17" s="209">
        <v>44899</v>
      </c>
      <c r="AD17" s="210">
        <v>44717</v>
      </c>
      <c r="AE17" s="210" t="s">
        <v>137</v>
      </c>
      <c r="AF17" s="211">
        <f t="shared" si="0"/>
        <v>-53</v>
      </c>
      <c r="AG17" s="212">
        <f t="shared" si="1"/>
        <v>1680</v>
      </c>
      <c r="AH17" s="213">
        <f t="shared" si="2"/>
        <v>-89040</v>
      </c>
      <c r="AI17" s="208" t="s">
        <v>119</v>
      </c>
    </row>
    <row r="18" spans="1:35" x14ac:dyDescent="0.2">
      <c r="A18" s="107">
        <v>2022</v>
      </c>
      <c r="B18" s="107">
        <v>70</v>
      </c>
      <c r="C18" s="209">
        <v>44746</v>
      </c>
      <c r="D18" s="190" t="s">
        <v>159</v>
      </c>
      <c r="E18" s="209" t="s">
        <v>132</v>
      </c>
      <c r="F18" s="190" t="s">
        <v>160</v>
      </c>
      <c r="G18" s="107">
        <v>208</v>
      </c>
      <c r="H18" s="107">
        <v>8</v>
      </c>
      <c r="I18" s="107" t="s">
        <v>123</v>
      </c>
      <c r="J18" s="107">
        <f t="shared" si="3"/>
        <v>200</v>
      </c>
      <c r="K18" s="190" t="s">
        <v>161</v>
      </c>
      <c r="L18" s="107">
        <v>2022</v>
      </c>
      <c r="M18" s="107">
        <v>1411</v>
      </c>
      <c r="N18" s="209">
        <v>44746</v>
      </c>
      <c r="O18" s="107" t="s">
        <v>162</v>
      </c>
      <c r="P18" s="107">
        <v>1238060071</v>
      </c>
      <c r="Q18" s="107" t="s">
        <v>163</v>
      </c>
      <c r="R18" s="107">
        <v>1</v>
      </c>
      <c r="S18" s="107" t="s">
        <v>116</v>
      </c>
      <c r="T18" s="107">
        <v>1000201</v>
      </c>
      <c r="U18" s="107">
        <v>10201</v>
      </c>
      <c r="V18" s="107">
        <v>10201</v>
      </c>
      <c r="W18" s="107">
        <v>13</v>
      </c>
      <c r="X18" s="107">
        <v>2022</v>
      </c>
      <c r="Y18" s="107">
        <v>325</v>
      </c>
      <c r="Z18" s="107">
        <v>0</v>
      </c>
      <c r="AB18" s="107">
        <v>193</v>
      </c>
      <c r="AC18" s="209">
        <v>44899</v>
      </c>
      <c r="AD18" s="210">
        <v>44717</v>
      </c>
      <c r="AE18" s="210" t="s">
        <v>137</v>
      </c>
      <c r="AF18" s="211">
        <f t="shared" si="0"/>
        <v>-53</v>
      </c>
      <c r="AG18" s="212">
        <f t="shared" si="1"/>
        <v>200</v>
      </c>
      <c r="AH18" s="213">
        <f t="shared" si="2"/>
        <v>-10600</v>
      </c>
      <c r="AI18" s="208" t="s">
        <v>119</v>
      </c>
    </row>
    <row r="19" spans="1:35" x14ac:dyDescent="0.2">
      <c r="A19" s="107">
        <v>2022</v>
      </c>
      <c r="B19" s="107">
        <v>71</v>
      </c>
      <c r="C19" s="209">
        <v>44899</v>
      </c>
      <c r="D19" s="190" t="s">
        <v>164</v>
      </c>
      <c r="E19" s="209" t="s">
        <v>132</v>
      </c>
      <c r="F19" s="190" t="s">
        <v>165</v>
      </c>
      <c r="G19" s="107">
        <v>390.4</v>
      </c>
      <c r="H19" s="107">
        <v>70.400000000000006</v>
      </c>
      <c r="I19" s="107" t="s">
        <v>123</v>
      </c>
      <c r="J19" s="107">
        <f t="shared" si="3"/>
        <v>320</v>
      </c>
      <c r="K19" s="190" t="s">
        <v>166</v>
      </c>
      <c r="L19" s="107">
        <v>2022</v>
      </c>
      <c r="M19" s="107">
        <v>1461</v>
      </c>
      <c r="N19" s="209">
        <v>44899</v>
      </c>
      <c r="O19" s="107" t="s">
        <v>167</v>
      </c>
      <c r="P19" s="107">
        <v>1484180391</v>
      </c>
      <c r="Q19" s="107">
        <v>1484180391</v>
      </c>
      <c r="R19" s="107">
        <v>2</v>
      </c>
      <c r="S19" s="107" t="s">
        <v>136</v>
      </c>
      <c r="T19" s="107">
        <v>1000402</v>
      </c>
      <c r="U19" s="107">
        <v>10402</v>
      </c>
      <c r="V19" s="107">
        <v>10402</v>
      </c>
      <c r="W19" s="107">
        <v>4</v>
      </c>
      <c r="X19" s="107">
        <v>2022</v>
      </c>
      <c r="Y19" s="107">
        <v>353</v>
      </c>
      <c r="Z19" s="107">
        <v>0</v>
      </c>
      <c r="AB19" s="107">
        <v>196</v>
      </c>
      <c r="AC19" s="209">
        <v>44899</v>
      </c>
      <c r="AD19" s="210">
        <v>44870</v>
      </c>
      <c r="AE19" s="210" t="s">
        <v>137</v>
      </c>
      <c r="AF19" s="211">
        <f t="shared" si="0"/>
        <v>-206</v>
      </c>
      <c r="AG19" s="212">
        <f t="shared" si="1"/>
        <v>320</v>
      </c>
      <c r="AH19" s="213">
        <f t="shared" si="2"/>
        <v>-65920</v>
      </c>
      <c r="AI19" s="208" t="s">
        <v>119</v>
      </c>
    </row>
    <row r="20" spans="1:35" x14ac:dyDescent="0.2">
      <c r="A20" s="107">
        <v>2022</v>
      </c>
      <c r="B20" s="107">
        <v>72</v>
      </c>
      <c r="C20" s="209">
        <v>44899</v>
      </c>
      <c r="D20" s="190" t="s">
        <v>168</v>
      </c>
      <c r="E20" s="209" t="s">
        <v>132</v>
      </c>
      <c r="F20" s="190" t="s">
        <v>169</v>
      </c>
      <c r="G20" s="107">
        <v>390.4</v>
      </c>
      <c r="H20" s="107">
        <v>70.400000000000006</v>
      </c>
      <c r="I20" s="107" t="s">
        <v>123</v>
      </c>
      <c r="J20" s="107">
        <f t="shared" si="3"/>
        <v>320</v>
      </c>
      <c r="K20" s="190" t="s">
        <v>166</v>
      </c>
      <c r="L20" s="107">
        <v>2022</v>
      </c>
      <c r="M20" s="107">
        <v>1464</v>
      </c>
      <c r="N20" s="209">
        <v>44899</v>
      </c>
      <c r="O20" s="107" t="s">
        <v>167</v>
      </c>
      <c r="P20" s="107">
        <v>1484180391</v>
      </c>
      <c r="Q20" s="107">
        <v>1484180391</v>
      </c>
      <c r="R20" s="107">
        <v>2</v>
      </c>
      <c r="S20" s="107" t="s">
        <v>136</v>
      </c>
      <c r="T20" s="107">
        <v>1000402</v>
      </c>
      <c r="U20" s="107">
        <v>10402</v>
      </c>
      <c r="V20" s="107">
        <v>10402</v>
      </c>
      <c r="W20" s="107">
        <v>4</v>
      </c>
      <c r="X20" s="107">
        <v>2022</v>
      </c>
      <c r="Y20" s="107">
        <v>353</v>
      </c>
      <c r="Z20" s="107">
        <v>0</v>
      </c>
      <c r="AB20" s="107">
        <v>196</v>
      </c>
      <c r="AC20" s="209">
        <v>44899</v>
      </c>
      <c r="AD20" s="210">
        <v>44870</v>
      </c>
      <c r="AE20" s="210" t="s">
        <v>137</v>
      </c>
      <c r="AF20" s="211">
        <f t="shared" si="0"/>
        <v>-206</v>
      </c>
      <c r="AG20" s="212">
        <f t="shared" si="1"/>
        <v>320</v>
      </c>
      <c r="AH20" s="213">
        <f t="shared" si="2"/>
        <v>-65920</v>
      </c>
      <c r="AI20" s="208" t="s">
        <v>119</v>
      </c>
    </row>
    <row r="21" spans="1:35" x14ac:dyDescent="0.2">
      <c r="A21" s="107">
        <v>2022</v>
      </c>
      <c r="B21" s="107">
        <v>73</v>
      </c>
      <c r="C21" s="209">
        <v>44899</v>
      </c>
      <c r="D21" s="190" t="s">
        <v>170</v>
      </c>
      <c r="E21" s="209" t="s">
        <v>132</v>
      </c>
      <c r="F21" s="190" t="s">
        <v>165</v>
      </c>
      <c r="G21" s="107">
        <v>207.4</v>
      </c>
      <c r="H21" s="107">
        <v>37.4</v>
      </c>
      <c r="I21" s="107" t="s">
        <v>123</v>
      </c>
      <c r="J21" s="107">
        <f t="shared" si="3"/>
        <v>170</v>
      </c>
      <c r="K21" s="190" t="s">
        <v>166</v>
      </c>
      <c r="L21" s="107">
        <v>2022</v>
      </c>
      <c r="M21" s="107">
        <v>1460</v>
      </c>
      <c r="N21" s="209">
        <v>44899</v>
      </c>
      <c r="O21" s="107" t="s">
        <v>167</v>
      </c>
      <c r="P21" s="107">
        <v>1484180391</v>
      </c>
      <c r="Q21" s="107">
        <v>1484180391</v>
      </c>
      <c r="R21" s="107">
        <v>2</v>
      </c>
      <c r="S21" s="107" t="s">
        <v>136</v>
      </c>
      <c r="T21" s="107">
        <v>1000402</v>
      </c>
      <c r="U21" s="107">
        <v>10402</v>
      </c>
      <c r="V21" s="107">
        <v>10402</v>
      </c>
      <c r="W21" s="107">
        <v>4</v>
      </c>
      <c r="X21" s="107">
        <v>2022</v>
      </c>
      <c r="Y21" s="107">
        <v>353</v>
      </c>
      <c r="Z21" s="107">
        <v>0</v>
      </c>
      <c r="AB21" s="107">
        <v>196</v>
      </c>
      <c r="AC21" s="209">
        <v>44899</v>
      </c>
      <c r="AD21" s="210">
        <v>44870</v>
      </c>
      <c r="AE21" s="210" t="s">
        <v>137</v>
      </c>
      <c r="AF21" s="211">
        <f t="shared" si="0"/>
        <v>-206</v>
      </c>
      <c r="AG21" s="212">
        <f t="shared" si="1"/>
        <v>170</v>
      </c>
      <c r="AH21" s="213">
        <f t="shared" si="2"/>
        <v>-35020</v>
      </c>
      <c r="AI21" s="208" t="s">
        <v>119</v>
      </c>
    </row>
    <row r="22" spans="1:35" x14ac:dyDescent="0.2">
      <c r="A22" s="107">
        <v>2022</v>
      </c>
      <c r="B22" s="107">
        <v>74</v>
      </c>
      <c r="C22" s="209">
        <v>44899</v>
      </c>
      <c r="D22" s="190" t="s">
        <v>171</v>
      </c>
      <c r="E22" s="209" t="s">
        <v>132</v>
      </c>
      <c r="F22" s="190" t="s">
        <v>169</v>
      </c>
      <c r="G22" s="107">
        <v>390.4</v>
      </c>
      <c r="H22" s="107">
        <v>70.400000000000006</v>
      </c>
      <c r="I22" s="107" t="s">
        <v>123</v>
      </c>
      <c r="J22" s="107">
        <f t="shared" si="3"/>
        <v>320</v>
      </c>
      <c r="K22" s="190" t="s">
        <v>166</v>
      </c>
      <c r="L22" s="107">
        <v>2022</v>
      </c>
      <c r="M22" s="107">
        <v>1462</v>
      </c>
      <c r="N22" s="209">
        <v>44899</v>
      </c>
      <c r="O22" s="107" t="s">
        <v>167</v>
      </c>
      <c r="P22" s="107">
        <v>1484180391</v>
      </c>
      <c r="Q22" s="107">
        <v>1484180391</v>
      </c>
      <c r="R22" s="107">
        <v>2</v>
      </c>
      <c r="S22" s="107" t="s">
        <v>136</v>
      </c>
      <c r="T22" s="107">
        <v>1000402</v>
      </c>
      <c r="U22" s="107">
        <v>10402</v>
      </c>
      <c r="V22" s="107">
        <v>10402</v>
      </c>
      <c r="W22" s="107">
        <v>4</v>
      </c>
      <c r="X22" s="107">
        <v>2022</v>
      </c>
      <c r="Y22" s="107">
        <v>353</v>
      </c>
      <c r="Z22" s="107">
        <v>0</v>
      </c>
      <c r="AB22" s="107">
        <v>196</v>
      </c>
      <c r="AC22" s="209">
        <v>44899</v>
      </c>
      <c r="AD22" s="210">
        <v>44870</v>
      </c>
      <c r="AE22" s="210" t="s">
        <v>137</v>
      </c>
      <c r="AF22" s="211">
        <f t="shared" si="0"/>
        <v>-206</v>
      </c>
      <c r="AG22" s="212">
        <f t="shared" si="1"/>
        <v>320</v>
      </c>
      <c r="AH22" s="213">
        <f t="shared" si="2"/>
        <v>-65920</v>
      </c>
      <c r="AI22" s="208" t="s">
        <v>119</v>
      </c>
    </row>
    <row r="23" spans="1:35" x14ac:dyDescent="0.2">
      <c r="A23" s="107">
        <v>2022</v>
      </c>
      <c r="B23" s="107">
        <v>75</v>
      </c>
      <c r="C23" s="209">
        <v>44899</v>
      </c>
      <c r="D23" s="190" t="s">
        <v>172</v>
      </c>
      <c r="E23" s="209">
        <v>44565</v>
      </c>
      <c r="F23" s="190" t="s">
        <v>173</v>
      </c>
      <c r="G23" s="107">
        <v>2190.75</v>
      </c>
      <c r="H23" s="107">
        <v>199.16</v>
      </c>
      <c r="I23" s="107" t="s">
        <v>123</v>
      </c>
      <c r="J23" s="107">
        <f t="shared" si="3"/>
        <v>1991.59</v>
      </c>
      <c r="K23" s="190" t="s">
        <v>174</v>
      </c>
      <c r="L23" s="107">
        <v>2022</v>
      </c>
      <c r="M23" s="107">
        <v>1345</v>
      </c>
      <c r="N23" s="209">
        <v>44655</v>
      </c>
      <c r="O23" s="107" t="s">
        <v>175</v>
      </c>
      <c r="P23" s="107">
        <v>193840071</v>
      </c>
      <c r="Q23" s="107">
        <v>81002710077</v>
      </c>
      <c r="R23" s="107">
        <v>1</v>
      </c>
      <c r="S23" s="107" t="s">
        <v>116</v>
      </c>
      <c r="T23" s="107">
        <v>1000203</v>
      </c>
      <c r="U23" s="107">
        <v>10203</v>
      </c>
      <c r="V23" s="107">
        <v>10203</v>
      </c>
      <c r="W23" s="107">
        <v>7</v>
      </c>
      <c r="X23" s="107">
        <v>2022</v>
      </c>
      <c r="Y23" s="107">
        <v>249</v>
      </c>
      <c r="Z23" s="107">
        <v>0</v>
      </c>
      <c r="AB23" s="107">
        <v>197</v>
      </c>
      <c r="AC23" s="209">
        <v>44899</v>
      </c>
      <c r="AD23" s="210">
        <v>44597</v>
      </c>
      <c r="AE23" s="210" t="s">
        <v>137</v>
      </c>
      <c r="AF23" s="211">
        <f t="shared" si="0"/>
        <v>67</v>
      </c>
      <c r="AG23" s="212">
        <f t="shared" si="1"/>
        <v>1991.59</v>
      </c>
      <c r="AH23" s="213">
        <f t="shared" si="2"/>
        <v>133436.53</v>
      </c>
      <c r="AI23" s="208" t="s">
        <v>119</v>
      </c>
    </row>
    <row r="24" spans="1:35" x14ac:dyDescent="0.2">
      <c r="A24" s="107">
        <v>2022</v>
      </c>
      <c r="B24" s="107">
        <v>76</v>
      </c>
      <c r="C24" s="209">
        <v>44899</v>
      </c>
      <c r="D24" s="190" t="s">
        <v>176</v>
      </c>
      <c r="E24" s="209">
        <v>44565</v>
      </c>
      <c r="F24" s="190" t="s">
        <v>173</v>
      </c>
      <c r="G24" s="107">
        <v>209</v>
      </c>
      <c r="H24" s="107">
        <v>19</v>
      </c>
      <c r="I24" s="107" t="s">
        <v>123</v>
      </c>
      <c r="J24" s="107">
        <f t="shared" si="3"/>
        <v>190</v>
      </c>
      <c r="K24" s="190" t="s">
        <v>174</v>
      </c>
      <c r="L24" s="107">
        <v>2022</v>
      </c>
      <c r="M24" s="107">
        <v>1344</v>
      </c>
      <c r="N24" s="209">
        <v>44655</v>
      </c>
      <c r="O24" s="107" t="s">
        <v>175</v>
      </c>
      <c r="P24" s="107">
        <v>193840071</v>
      </c>
      <c r="Q24" s="107">
        <v>81002710077</v>
      </c>
      <c r="R24" s="107">
        <v>1</v>
      </c>
      <c r="S24" s="107" t="s">
        <v>116</v>
      </c>
      <c r="T24" s="107">
        <v>1000203</v>
      </c>
      <c r="U24" s="107">
        <v>10203</v>
      </c>
      <c r="V24" s="107">
        <v>10203</v>
      </c>
      <c r="W24" s="107">
        <v>7</v>
      </c>
      <c r="X24" s="107">
        <v>2022</v>
      </c>
      <c r="Y24" s="107">
        <v>249</v>
      </c>
      <c r="Z24" s="107">
        <v>0</v>
      </c>
      <c r="AB24" s="107">
        <v>197</v>
      </c>
      <c r="AC24" s="209">
        <v>44899</v>
      </c>
      <c r="AD24" s="210">
        <v>44597</v>
      </c>
      <c r="AE24" s="210" t="s">
        <v>137</v>
      </c>
      <c r="AF24" s="211">
        <f t="shared" si="0"/>
        <v>67</v>
      </c>
      <c r="AG24" s="212">
        <f t="shared" si="1"/>
        <v>190</v>
      </c>
      <c r="AH24" s="213">
        <f t="shared" si="2"/>
        <v>12730</v>
      </c>
      <c r="AI24" s="208" t="s">
        <v>119</v>
      </c>
    </row>
    <row r="25" spans="1:35" x14ac:dyDescent="0.2">
      <c r="A25" s="107">
        <v>2022</v>
      </c>
      <c r="B25" s="107">
        <v>77</v>
      </c>
      <c r="C25" s="209">
        <v>44899</v>
      </c>
      <c r="D25" s="190" t="s">
        <v>177</v>
      </c>
      <c r="E25" s="209">
        <v>44565</v>
      </c>
      <c r="F25" s="190" t="s">
        <v>178</v>
      </c>
      <c r="G25" s="107">
        <v>134</v>
      </c>
      <c r="H25" s="107">
        <v>24.16</v>
      </c>
      <c r="I25" s="107" t="s">
        <v>123</v>
      </c>
      <c r="J25" s="107">
        <f t="shared" si="3"/>
        <v>109.84</v>
      </c>
      <c r="K25" s="190" t="s">
        <v>174</v>
      </c>
      <c r="L25" s="107">
        <v>2022</v>
      </c>
      <c r="M25" s="107">
        <v>1343</v>
      </c>
      <c r="N25" s="209">
        <v>44655</v>
      </c>
      <c r="O25" s="107" t="s">
        <v>175</v>
      </c>
      <c r="P25" s="107">
        <v>193840071</v>
      </c>
      <c r="Q25" s="107">
        <v>81002710077</v>
      </c>
      <c r="R25" s="107">
        <v>1</v>
      </c>
      <c r="S25" s="107" t="s">
        <v>116</v>
      </c>
      <c r="T25" s="107">
        <v>1000203</v>
      </c>
      <c r="U25" s="107">
        <v>10203</v>
      </c>
      <c r="V25" s="107">
        <v>10203</v>
      </c>
      <c r="W25" s="107">
        <v>7</v>
      </c>
      <c r="X25" s="107">
        <v>2022</v>
      </c>
      <c r="Y25" s="107">
        <v>249</v>
      </c>
      <c r="Z25" s="107">
        <v>0</v>
      </c>
      <c r="AB25" s="107">
        <v>197</v>
      </c>
      <c r="AC25" s="209">
        <v>44899</v>
      </c>
      <c r="AD25" s="210">
        <v>44597</v>
      </c>
      <c r="AE25" s="210" t="s">
        <v>137</v>
      </c>
      <c r="AF25" s="211">
        <f t="shared" si="0"/>
        <v>67</v>
      </c>
      <c r="AG25" s="212">
        <f t="shared" si="1"/>
        <v>109.84</v>
      </c>
      <c r="AH25" s="213">
        <f t="shared" si="2"/>
        <v>7359.2800000000007</v>
      </c>
      <c r="AI25" s="208" t="s">
        <v>119</v>
      </c>
    </row>
    <row r="26" spans="1:35" x14ac:dyDescent="0.2">
      <c r="A26" s="107">
        <v>2022</v>
      </c>
      <c r="B26" s="107">
        <v>78</v>
      </c>
      <c r="C26" s="209" t="s">
        <v>137</v>
      </c>
      <c r="D26" s="190" t="s">
        <v>179</v>
      </c>
      <c r="E26" s="209" t="s">
        <v>132</v>
      </c>
      <c r="F26" s="190" t="s">
        <v>180</v>
      </c>
      <c r="G26" s="107">
        <v>122.07</v>
      </c>
      <c r="H26" s="107">
        <v>22.01</v>
      </c>
      <c r="I26" s="107" t="s">
        <v>123</v>
      </c>
      <c r="J26" s="107">
        <f t="shared" si="3"/>
        <v>100.05999999999999</v>
      </c>
      <c r="K26" s="190" t="s">
        <v>181</v>
      </c>
      <c r="L26" s="107">
        <v>2022</v>
      </c>
      <c r="M26" s="107">
        <v>1481</v>
      </c>
      <c r="N26" s="209" t="s">
        <v>137</v>
      </c>
      <c r="O26" s="107" t="s">
        <v>182</v>
      </c>
      <c r="P26" s="107">
        <v>1103530075</v>
      </c>
      <c r="Q26" s="107">
        <v>1103530075</v>
      </c>
      <c r="R26" s="107">
        <v>2</v>
      </c>
      <c r="S26" s="107" t="s">
        <v>136</v>
      </c>
      <c r="T26" s="107">
        <v>1000402</v>
      </c>
      <c r="U26" s="107">
        <v>10402</v>
      </c>
      <c r="V26" s="107">
        <v>10402</v>
      </c>
      <c r="W26" s="107">
        <v>50</v>
      </c>
      <c r="X26" s="107">
        <v>2022</v>
      </c>
      <c r="Y26" s="107">
        <v>77</v>
      </c>
      <c r="Z26" s="107">
        <v>0</v>
      </c>
      <c r="AB26" s="107">
        <v>207</v>
      </c>
      <c r="AC26" s="209" t="s">
        <v>183</v>
      </c>
      <c r="AD26" s="210" t="s">
        <v>184</v>
      </c>
      <c r="AE26" s="210" t="s">
        <v>185</v>
      </c>
      <c r="AF26" s="211">
        <f t="shared" si="0"/>
        <v>-16</v>
      </c>
      <c r="AG26" s="212">
        <f t="shared" si="1"/>
        <v>100.05999999999999</v>
      </c>
      <c r="AH26" s="213">
        <f t="shared" si="2"/>
        <v>-1600.9599999999998</v>
      </c>
      <c r="AI26" s="208" t="s">
        <v>119</v>
      </c>
    </row>
    <row r="27" spans="1:35" x14ac:dyDescent="0.2">
      <c r="A27" s="107">
        <v>2022</v>
      </c>
      <c r="B27" s="107">
        <v>79</v>
      </c>
      <c r="C27" s="209" t="s">
        <v>183</v>
      </c>
      <c r="D27" s="190" t="s">
        <v>186</v>
      </c>
      <c r="E27" s="209" t="s">
        <v>187</v>
      </c>
      <c r="F27" s="190" t="s">
        <v>188</v>
      </c>
      <c r="G27" s="107">
        <v>579.04</v>
      </c>
      <c r="H27" s="107">
        <v>104.42</v>
      </c>
      <c r="I27" s="107" t="s">
        <v>123</v>
      </c>
      <c r="J27" s="107">
        <f t="shared" si="3"/>
        <v>474.61999999999995</v>
      </c>
      <c r="K27" s="190" t="s">
        <v>113</v>
      </c>
      <c r="L27" s="107">
        <v>2022</v>
      </c>
      <c r="M27" s="107">
        <v>1562</v>
      </c>
      <c r="N27" s="209" t="s">
        <v>183</v>
      </c>
      <c r="O27" s="107" t="s">
        <v>115</v>
      </c>
      <c r="P27" s="107">
        <v>1032450072</v>
      </c>
      <c r="Q27" s="107">
        <v>1032450072</v>
      </c>
      <c r="R27" s="107">
        <v>1</v>
      </c>
      <c r="S27" s="107" t="s">
        <v>116</v>
      </c>
      <c r="T27" s="107">
        <v>1000202</v>
      </c>
      <c r="U27" s="107">
        <v>10202</v>
      </c>
      <c r="V27" s="107">
        <v>10202</v>
      </c>
      <c r="W27" s="107">
        <v>29</v>
      </c>
      <c r="X27" s="107">
        <v>2022</v>
      </c>
      <c r="Y27" s="107">
        <v>188</v>
      </c>
      <c r="Z27" s="107">
        <v>0</v>
      </c>
      <c r="AB27" s="107">
        <v>201</v>
      </c>
      <c r="AC27" s="209" t="s">
        <v>183</v>
      </c>
      <c r="AD27" s="210" t="s">
        <v>189</v>
      </c>
      <c r="AE27" s="210" t="s">
        <v>184</v>
      </c>
      <c r="AF27" s="211">
        <f t="shared" si="0"/>
        <v>-5</v>
      </c>
      <c r="AG27" s="212">
        <f t="shared" si="1"/>
        <v>474.61999999999995</v>
      </c>
      <c r="AH27" s="213">
        <f t="shared" si="2"/>
        <v>-2373.1</v>
      </c>
      <c r="AI27" s="208" t="s">
        <v>119</v>
      </c>
    </row>
    <row r="28" spans="1:35" x14ac:dyDescent="0.2">
      <c r="A28" s="107">
        <v>2022</v>
      </c>
      <c r="B28" s="107">
        <v>80</v>
      </c>
      <c r="C28" s="209" t="s">
        <v>183</v>
      </c>
      <c r="D28" s="190" t="s">
        <v>190</v>
      </c>
      <c r="E28" s="209" t="s">
        <v>187</v>
      </c>
      <c r="F28" s="190" t="s">
        <v>188</v>
      </c>
      <c r="G28" s="107">
        <v>657.3</v>
      </c>
      <c r="H28" s="107">
        <v>118.53</v>
      </c>
      <c r="I28" s="107" t="s">
        <v>123</v>
      </c>
      <c r="J28" s="107">
        <f t="shared" si="3"/>
        <v>538.77</v>
      </c>
      <c r="K28" s="190" t="s">
        <v>113</v>
      </c>
      <c r="L28" s="107">
        <v>2022</v>
      </c>
      <c r="M28" s="107">
        <v>1557</v>
      </c>
      <c r="N28" s="209" t="s">
        <v>183</v>
      </c>
      <c r="O28" s="107" t="s">
        <v>115</v>
      </c>
      <c r="P28" s="107">
        <v>1032450072</v>
      </c>
      <c r="Q28" s="107">
        <v>1032450072</v>
      </c>
      <c r="R28" s="107">
        <v>1</v>
      </c>
      <c r="S28" s="107" t="s">
        <v>116</v>
      </c>
      <c r="T28" s="107">
        <v>1000202</v>
      </c>
      <c r="U28" s="107">
        <v>10202</v>
      </c>
      <c r="V28" s="107">
        <v>10202</v>
      </c>
      <c r="W28" s="107">
        <v>20</v>
      </c>
      <c r="X28" s="107">
        <v>2022</v>
      </c>
      <c r="Y28" s="107">
        <v>305</v>
      </c>
      <c r="Z28" s="107">
        <v>0</v>
      </c>
      <c r="AB28" s="107">
        <v>202</v>
      </c>
      <c r="AC28" s="209" t="s">
        <v>183</v>
      </c>
      <c r="AD28" s="210" t="s">
        <v>191</v>
      </c>
      <c r="AE28" s="210" t="s">
        <v>184</v>
      </c>
      <c r="AF28" s="211">
        <f t="shared" si="0"/>
        <v>-3</v>
      </c>
      <c r="AG28" s="212">
        <f t="shared" si="1"/>
        <v>538.77</v>
      </c>
      <c r="AH28" s="213">
        <f t="shared" si="2"/>
        <v>-1616.31</v>
      </c>
      <c r="AI28" s="208" t="s">
        <v>119</v>
      </c>
    </row>
    <row r="29" spans="1:35" x14ac:dyDescent="0.2">
      <c r="A29" s="107">
        <v>2022</v>
      </c>
      <c r="B29" s="107">
        <v>81</v>
      </c>
      <c r="C29" s="209" t="s">
        <v>183</v>
      </c>
      <c r="D29" s="190" t="s">
        <v>192</v>
      </c>
      <c r="E29" s="209">
        <v>44869</v>
      </c>
      <c r="F29" s="190" t="s">
        <v>193</v>
      </c>
      <c r="G29" s="107">
        <v>80.78</v>
      </c>
      <c r="H29" s="107">
        <v>14.57</v>
      </c>
      <c r="I29" s="107" t="s">
        <v>123</v>
      </c>
      <c r="J29" s="107">
        <f t="shared" si="3"/>
        <v>66.210000000000008</v>
      </c>
      <c r="K29" s="190" t="s">
        <v>194</v>
      </c>
      <c r="L29" s="107">
        <v>2022</v>
      </c>
      <c r="M29" s="107">
        <v>1558</v>
      </c>
      <c r="N29" s="209" t="s">
        <v>183</v>
      </c>
      <c r="O29" s="107" t="s">
        <v>195</v>
      </c>
      <c r="P29" s="107">
        <v>488410010</v>
      </c>
      <c r="Q29" s="107">
        <v>488410010</v>
      </c>
      <c r="R29" s="107">
        <v>1</v>
      </c>
      <c r="S29" s="107" t="s">
        <v>116</v>
      </c>
      <c r="T29" s="107">
        <v>1000202</v>
      </c>
      <c r="U29" s="107">
        <v>10202</v>
      </c>
      <c r="V29" s="107">
        <v>10202</v>
      </c>
      <c r="W29" s="107">
        <v>29</v>
      </c>
      <c r="X29" s="107">
        <v>2022</v>
      </c>
      <c r="Y29" s="107">
        <v>187</v>
      </c>
      <c r="Z29" s="107">
        <v>0</v>
      </c>
      <c r="AB29" s="107">
        <v>203</v>
      </c>
      <c r="AC29" s="209" t="s">
        <v>183</v>
      </c>
      <c r="AD29" s="210" t="s">
        <v>191</v>
      </c>
      <c r="AE29" s="210">
        <v>44809</v>
      </c>
      <c r="AF29" s="211">
        <f t="shared" si="0"/>
        <v>112</v>
      </c>
      <c r="AG29" s="212">
        <f t="shared" si="1"/>
        <v>66.210000000000008</v>
      </c>
      <c r="AH29" s="213">
        <f t="shared" si="2"/>
        <v>7415.52</v>
      </c>
      <c r="AI29" s="208" t="s">
        <v>119</v>
      </c>
    </row>
    <row r="30" spans="1:35" x14ac:dyDescent="0.2">
      <c r="A30" s="107">
        <v>2022</v>
      </c>
      <c r="B30" s="107">
        <v>82</v>
      </c>
      <c r="C30" s="209" t="s">
        <v>183</v>
      </c>
      <c r="D30" s="190" t="s">
        <v>196</v>
      </c>
      <c r="E30" s="209">
        <v>44869</v>
      </c>
      <c r="F30" s="190" t="s">
        <v>197</v>
      </c>
      <c r="G30" s="107">
        <v>156.51</v>
      </c>
      <c r="H30" s="107">
        <v>28.22</v>
      </c>
      <c r="I30" s="107" t="s">
        <v>123</v>
      </c>
      <c r="J30" s="107">
        <f t="shared" si="3"/>
        <v>128.29</v>
      </c>
      <c r="K30" s="190" t="s">
        <v>198</v>
      </c>
      <c r="L30" s="107">
        <v>2022</v>
      </c>
      <c r="M30" s="107">
        <v>1559</v>
      </c>
      <c r="N30" s="209" t="s">
        <v>183</v>
      </c>
      <c r="O30" s="107" t="s">
        <v>195</v>
      </c>
      <c r="P30" s="107">
        <v>488410010</v>
      </c>
      <c r="Q30" s="107">
        <v>488410010</v>
      </c>
      <c r="R30" s="107">
        <v>1</v>
      </c>
      <c r="S30" s="107" t="s">
        <v>116</v>
      </c>
      <c r="T30" s="107">
        <v>1000202</v>
      </c>
      <c r="U30" s="107">
        <v>10202</v>
      </c>
      <c r="V30" s="107">
        <v>10202</v>
      </c>
      <c r="W30" s="107">
        <v>29</v>
      </c>
      <c r="X30" s="107">
        <v>2022</v>
      </c>
      <c r="Y30" s="107">
        <v>192</v>
      </c>
      <c r="Z30" s="107">
        <v>0</v>
      </c>
      <c r="AB30" s="107">
        <v>204</v>
      </c>
      <c r="AC30" s="209" t="s">
        <v>183</v>
      </c>
      <c r="AD30" s="210" t="s">
        <v>199</v>
      </c>
      <c r="AE30" s="210">
        <v>44839</v>
      </c>
      <c r="AF30" s="211">
        <f t="shared" si="0"/>
        <v>141</v>
      </c>
      <c r="AG30" s="212">
        <f t="shared" si="1"/>
        <v>128.29</v>
      </c>
      <c r="AH30" s="213">
        <f t="shared" si="2"/>
        <v>18088.89</v>
      </c>
      <c r="AI30" s="208" t="s">
        <v>119</v>
      </c>
    </row>
    <row r="31" spans="1:35" x14ac:dyDescent="0.2">
      <c r="A31" s="107">
        <v>2022</v>
      </c>
      <c r="B31" s="107">
        <v>83</v>
      </c>
      <c r="C31" s="209" t="s">
        <v>183</v>
      </c>
      <c r="D31" s="190" t="s">
        <v>200</v>
      </c>
      <c r="E31" s="209">
        <v>44869</v>
      </c>
      <c r="F31" s="190" t="s">
        <v>201</v>
      </c>
      <c r="G31" s="107">
        <v>165.04</v>
      </c>
      <c r="H31" s="107">
        <v>29.76</v>
      </c>
      <c r="I31" s="107" t="s">
        <v>123</v>
      </c>
      <c r="J31" s="107">
        <f t="shared" si="3"/>
        <v>135.28</v>
      </c>
      <c r="K31" s="190" t="s">
        <v>198</v>
      </c>
      <c r="L31" s="107">
        <v>2022</v>
      </c>
      <c r="M31" s="107">
        <v>1560</v>
      </c>
      <c r="N31" s="209" t="s">
        <v>183</v>
      </c>
      <c r="O31" s="107" t="s">
        <v>195</v>
      </c>
      <c r="P31" s="107">
        <v>488410010</v>
      </c>
      <c r="Q31" s="107">
        <v>488410010</v>
      </c>
      <c r="R31" s="107">
        <v>1</v>
      </c>
      <c r="S31" s="107" t="s">
        <v>116</v>
      </c>
      <c r="T31" s="107">
        <v>1000202</v>
      </c>
      <c r="U31" s="107">
        <v>10202</v>
      </c>
      <c r="V31" s="107">
        <v>10202</v>
      </c>
      <c r="W31" s="107">
        <v>29</v>
      </c>
      <c r="X31" s="107">
        <v>2022</v>
      </c>
      <c r="Y31" s="107">
        <v>192</v>
      </c>
      <c r="Z31" s="107">
        <v>0</v>
      </c>
      <c r="AB31" s="107">
        <v>205</v>
      </c>
      <c r="AC31" s="209" t="s">
        <v>183</v>
      </c>
      <c r="AD31" s="210" t="s">
        <v>199</v>
      </c>
      <c r="AE31" s="210">
        <v>44839</v>
      </c>
      <c r="AF31" s="211">
        <f t="shared" si="0"/>
        <v>141</v>
      </c>
      <c r="AG31" s="212">
        <f t="shared" si="1"/>
        <v>135.28</v>
      </c>
      <c r="AH31" s="213">
        <f t="shared" si="2"/>
        <v>19074.48</v>
      </c>
      <c r="AI31" s="208" t="s">
        <v>119</v>
      </c>
    </row>
    <row r="32" spans="1:35" x14ac:dyDescent="0.2">
      <c r="A32" s="107">
        <v>2022</v>
      </c>
      <c r="B32" s="107">
        <v>84</v>
      </c>
      <c r="C32" s="209" t="s">
        <v>183</v>
      </c>
      <c r="D32" s="190" t="s">
        <v>202</v>
      </c>
      <c r="E32" s="209">
        <v>44869</v>
      </c>
      <c r="F32" s="190" t="s">
        <v>197</v>
      </c>
      <c r="G32" s="107">
        <v>122</v>
      </c>
      <c r="H32" s="107">
        <v>22</v>
      </c>
      <c r="I32" s="107" t="s">
        <v>123</v>
      </c>
      <c r="J32" s="107">
        <f t="shared" si="3"/>
        <v>100</v>
      </c>
      <c r="K32" s="190" t="s">
        <v>198</v>
      </c>
      <c r="L32" s="107">
        <v>2022</v>
      </c>
      <c r="M32" s="107">
        <v>1561</v>
      </c>
      <c r="N32" s="209" t="s">
        <v>183</v>
      </c>
      <c r="O32" s="107" t="s">
        <v>195</v>
      </c>
      <c r="P32" s="107">
        <v>488410010</v>
      </c>
      <c r="Q32" s="107">
        <v>488410010</v>
      </c>
      <c r="R32" s="107">
        <v>1</v>
      </c>
      <c r="S32" s="107" t="s">
        <v>116</v>
      </c>
      <c r="T32" s="107">
        <v>1000202</v>
      </c>
      <c r="U32" s="107">
        <v>10202</v>
      </c>
      <c r="V32" s="107">
        <v>10202</v>
      </c>
      <c r="W32" s="107">
        <v>29</v>
      </c>
      <c r="X32" s="107">
        <v>2022</v>
      </c>
      <c r="Y32" s="107">
        <v>192</v>
      </c>
      <c r="Z32" s="107">
        <v>0</v>
      </c>
      <c r="AB32" s="107">
        <v>206</v>
      </c>
      <c r="AC32" s="209" t="s">
        <v>183</v>
      </c>
      <c r="AD32" s="210" t="s">
        <v>199</v>
      </c>
      <c r="AE32" s="210">
        <v>44839</v>
      </c>
      <c r="AF32" s="211">
        <f t="shared" si="0"/>
        <v>141</v>
      </c>
      <c r="AG32" s="212">
        <f t="shared" si="1"/>
        <v>100</v>
      </c>
      <c r="AH32" s="213">
        <f t="shared" si="2"/>
        <v>14100</v>
      </c>
      <c r="AI32" s="208" t="s">
        <v>119</v>
      </c>
    </row>
    <row r="33" spans="1:35" x14ac:dyDescent="0.2">
      <c r="A33" s="107">
        <v>2022</v>
      </c>
      <c r="B33" s="107">
        <v>85</v>
      </c>
      <c r="C33" s="209" t="s">
        <v>203</v>
      </c>
      <c r="D33" s="190" t="s">
        <v>204</v>
      </c>
      <c r="E33" s="209" t="s">
        <v>205</v>
      </c>
      <c r="F33" s="190" t="s">
        <v>206</v>
      </c>
      <c r="G33" s="107">
        <v>10</v>
      </c>
      <c r="H33" s="107">
        <v>0.91</v>
      </c>
      <c r="I33" s="107" t="s">
        <v>123</v>
      </c>
      <c r="J33" s="107">
        <f t="shared" si="3"/>
        <v>9.09</v>
      </c>
      <c r="K33" s="190" t="s">
        <v>174</v>
      </c>
      <c r="L33" s="107">
        <v>2022</v>
      </c>
      <c r="M33" s="107">
        <v>1611</v>
      </c>
      <c r="N33" s="209" t="s">
        <v>205</v>
      </c>
      <c r="O33" s="107" t="s">
        <v>207</v>
      </c>
      <c r="P33" s="107">
        <v>368440079</v>
      </c>
      <c r="Q33" s="107">
        <v>80002270074</v>
      </c>
      <c r="R33" s="107">
        <v>1</v>
      </c>
      <c r="S33" s="107" t="s">
        <v>116</v>
      </c>
      <c r="T33" s="107">
        <v>1000202</v>
      </c>
      <c r="U33" s="107">
        <v>10202</v>
      </c>
      <c r="V33" s="107">
        <v>10202</v>
      </c>
      <c r="W33" s="107">
        <v>27</v>
      </c>
      <c r="X33" s="107">
        <v>2022</v>
      </c>
      <c r="Y33" s="107">
        <v>349</v>
      </c>
      <c r="Z33" s="107">
        <v>0</v>
      </c>
      <c r="AB33" s="107">
        <v>215</v>
      </c>
      <c r="AC33" s="209" t="s">
        <v>203</v>
      </c>
      <c r="AD33" s="210" t="s">
        <v>208</v>
      </c>
      <c r="AE33" s="210" t="s">
        <v>185</v>
      </c>
      <c r="AF33" s="211">
        <f t="shared" si="0"/>
        <v>-24</v>
      </c>
      <c r="AG33" s="212">
        <f t="shared" si="1"/>
        <v>9.09</v>
      </c>
      <c r="AH33" s="213">
        <f t="shared" si="2"/>
        <v>-218.16</v>
      </c>
      <c r="AI33" s="208" t="s">
        <v>119</v>
      </c>
    </row>
    <row r="34" spans="1:35" x14ac:dyDescent="0.2">
      <c r="A34" s="107">
        <v>2022</v>
      </c>
      <c r="B34" s="107">
        <v>86</v>
      </c>
      <c r="C34" s="209" t="s">
        <v>209</v>
      </c>
      <c r="D34" s="190" t="s">
        <v>210</v>
      </c>
      <c r="E34" s="209" t="s">
        <v>203</v>
      </c>
      <c r="F34" s="190" t="s">
        <v>211</v>
      </c>
      <c r="G34" s="107">
        <v>3000</v>
      </c>
      <c r="H34" s="107">
        <v>540.98</v>
      </c>
      <c r="I34" s="107" t="s">
        <v>123</v>
      </c>
      <c r="J34" s="107">
        <f t="shared" si="3"/>
        <v>2459.02</v>
      </c>
      <c r="K34" s="190" t="s">
        <v>174</v>
      </c>
      <c r="L34" s="107">
        <v>2022</v>
      </c>
      <c r="M34" s="107">
        <v>1665</v>
      </c>
      <c r="N34" s="209" t="s">
        <v>185</v>
      </c>
      <c r="O34" s="107" t="s">
        <v>212</v>
      </c>
      <c r="P34" s="107">
        <v>1033180074</v>
      </c>
      <c r="Q34" s="107">
        <v>1033180074</v>
      </c>
      <c r="R34" s="107" t="s">
        <v>213</v>
      </c>
      <c r="S34" s="107" t="s">
        <v>213</v>
      </c>
      <c r="T34" s="107">
        <v>4000005</v>
      </c>
      <c r="U34" s="107">
        <v>4005</v>
      </c>
      <c r="V34" s="107">
        <v>4005</v>
      </c>
      <c r="W34" s="107">
        <v>2</v>
      </c>
      <c r="X34" s="107">
        <v>2022</v>
      </c>
      <c r="Y34" s="107">
        <v>129</v>
      </c>
      <c r="Z34" s="107">
        <v>0</v>
      </c>
      <c r="AB34" s="107">
        <v>218</v>
      </c>
      <c r="AC34" s="209">
        <v>44625</v>
      </c>
      <c r="AD34" s="210" t="s">
        <v>214</v>
      </c>
      <c r="AE34" s="210" t="s">
        <v>215</v>
      </c>
      <c r="AF34" s="211">
        <f t="shared" si="0"/>
        <v>-7</v>
      </c>
      <c r="AG34" s="212">
        <f t="shared" si="1"/>
        <v>2459.02</v>
      </c>
      <c r="AH34" s="213">
        <f t="shared" si="2"/>
        <v>-17213.14</v>
      </c>
      <c r="AI34" s="208" t="s">
        <v>119</v>
      </c>
    </row>
    <row r="35" spans="1:35" x14ac:dyDescent="0.2">
      <c r="A35" s="107">
        <v>2022</v>
      </c>
      <c r="B35" s="107">
        <v>87</v>
      </c>
      <c r="C35" s="209" t="s">
        <v>209</v>
      </c>
      <c r="D35" s="190" t="s">
        <v>216</v>
      </c>
      <c r="E35" s="209" t="s">
        <v>187</v>
      </c>
      <c r="F35" s="190" t="s">
        <v>217</v>
      </c>
      <c r="G35" s="107">
        <v>390.4</v>
      </c>
      <c r="H35" s="107">
        <v>70.400000000000006</v>
      </c>
      <c r="I35" s="107" t="s">
        <v>123</v>
      </c>
      <c r="J35" s="107">
        <f t="shared" si="3"/>
        <v>320</v>
      </c>
      <c r="K35" s="190" t="s">
        <v>166</v>
      </c>
      <c r="L35" s="107">
        <v>2022</v>
      </c>
      <c r="M35" s="107">
        <v>1684</v>
      </c>
      <c r="N35" s="209" t="s">
        <v>185</v>
      </c>
      <c r="O35" s="107" t="s">
        <v>167</v>
      </c>
      <c r="P35" s="107">
        <v>1484180391</v>
      </c>
      <c r="Q35" s="107">
        <v>1484180391</v>
      </c>
      <c r="R35" s="107">
        <v>2</v>
      </c>
      <c r="S35" s="107" t="s">
        <v>136</v>
      </c>
      <c r="T35" s="107">
        <v>1000402</v>
      </c>
      <c r="U35" s="107">
        <v>10402</v>
      </c>
      <c r="V35" s="107">
        <v>10402</v>
      </c>
      <c r="W35" s="107">
        <v>4</v>
      </c>
      <c r="X35" s="107">
        <v>2022</v>
      </c>
      <c r="Y35" s="107">
        <v>353</v>
      </c>
      <c r="Z35" s="107">
        <v>0</v>
      </c>
      <c r="AB35" s="107">
        <v>217</v>
      </c>
      <c r="AC35" s="209">
        <v>44625</v>
      </c>
      <c r="AD35" s="210" t="s">
        <v>218</v>
      </c>
      <c r="AE35" s="210" t="s">
        <v>215</v>
      </c>
      <c r="AF35" s="211">
        <f t="shared" si="0"/>
        <v>-8</v>
      </c>
      <c r="AG35" s="212">
        <f t="shared" si="1"/>
        <v>320</v>
      </c>
      <c r="AH35" s="213">
        <f t="shared" si="2"/>
        <v>-2560</v>
      </c>
      <c r="AI35" s="208" t="s">
        <v>119</v>
      </c>
    </row>
    <row r="36" spans="1:35" x14ac:dyDescent="0.2">
      <c r="A36" s="107">
        <v>2022</v>
      </c>
      <c r="B36" s="107">
        <v>88</v>
      </c>
      <c r="C36" s="209" t="s">
        <v>209</v>
      </c>
      <c r="D36" s="190" t="s">
        <v>219</v>
      </c>
      <c r="E36" s="209" t="s">
        <v>187</v>
      </c>
      <c r="F36" s="190" t="s">
        <v>217</v>
      </c>
      <c r="G36" s="107">
        <v>414.8</v>
      </c>
      <c r="H36" s="107">
        <v>74.8</v>
      </c>
      <c r="I36" s="107" t="s">
        <v>123</v>
      </c>
      <c r="J36" s="107">
        <f t="shared" si="3"/>
        <v>340</v>
      </c>
      <c r="K36" s="190" t="s">
        <v>166</v>
      </c>
      <c r="L36" s="107">
        <v>2022</v>
      </c>
      <c r="M36" s="107">
        <v>1685</v>
      </c>
      <c r="N36" s="209" t="s">
        <v>185</v>
      </c>
      <c r="O36" s="107" t="s">
        <v>167</v>
      </c>
      <c r="P36" s="107">
        <v>1484180391</v>
      </c>
      <c r="Q36" s="107">
        <v>1484180391</v>
      </c>
      <c r="R36" s="107">
        <v>2</v>
      </c>
      <c r="S36" s="107" t="s">
        <v>136</v>
      </c>
      <c r="T36" s="107">
        <v>1000402</v>
      </c>
      <c r="U36" s="107">
        <v>10402</v>
      </c>
      <c r="V36" s="107">
        <v>10402</v>
      </c>
      <c r="W36" s="107">
        <v>4</v>
      </c>
      <c r="X36" s="107">
        <v>2022</v>
      </c>
      <c r="Y36" s="107">
        <v>353</v>
      </c>
      <c r="Z36" s="107">
        <v>0</v>
      </c>
      <c r="AB36" s="107">
        <v>217</v>
      </c>
      <c r="AC36" s="209">
        <v>44625</v>
      </c>
      <c r="AD36" s="210" t="s">
        <v>218</v>
      </c>
      <c r="AE36" s="210" t="s">
        <v>215</v>
      </c>
      <c r="AF36" s="211">
        <f t="shared" si="0"/>
        <v>-8</v>
      </c>
      <c r="AG36" s="212">
        <f t="shared" si="1"/>
        <v>340</v>
      </c>
      <c r="AH36" s="213">
        <f t="shared" si="2"/>
        <v>-2720</v>
      </c>
      <c r="AI36" s="208" t="s">
        <v>119</v>
      </c>
    </row>
    <row r="37" spans="1:35" x14ac:dyDescent="0.2">
      <c r="A37" s="107">
        <v>2022</v>
      </c>
      <c r="B37" s="107">
        <v>89</v>
      </c>
      <c r="C37" s="209">
        <v>44870</v>
      </c>
      <c r="D37" s="190" t="s">
        <v>220</v>
      </c>
      <c r="E37" s="209">
        <v>44686</v>
      </c>
      <c r="F37" s="190" t="s">
        <v>221</v>
      </c>
      <c r="G37" s="107">
        <v>8609.35</v>
      </c>
      <c r="H37" s="107">
        <v>782.67</v>
      </c>
      <c r="I37" s="107" t="s">
        <v>123</v>
      </c>
      <c r="J37" s="107">
        <f t="shared" si="3"/>
        <v>7826.68</v>
      </c>
      <c r="K37" s="190" t="s">
        <v>174</v>
      </c>
      <c r="L37" s="107">
        <v>2022</v>
      </c>
      <c r="M37" s="107">
        <v>1809</v>
      </c>
      <c r="N37" s="209">
        <v>44717</v>
      </c>
      <c r="O37" s="107" t="s">
        <v>212</v>
      </c>
      <c r="P37" s="107">
        <v>1033180074</v>
      </c>
      <c r="Q37" s="107">
        <v>1033180074</v>
      </c>
      <c r="R37" s="107">
        <v>2</v>
      </c>
      <c r="S37" s="107" t="s">
        <v>136</v>
      </c>
      <c r="T37" s="107">
        <v>1000402</v>
      </c>
      <c r="U37" s="107">
        <v>10402</v>
      </c>
      <c r="V37" s="107">
        <v>10402</v>
      </c>
      <c r="W37" s="107">
        <v>21</v>
      </c>
      <c r="X37" s="107">
        <v>2022</v>
      </c>
      <c r="Y37" s="107">
        <v>354</v>
      </c>
      <c r="Z37" s="107">
        <v>0</v>
      </c>
      <c r="AB37" s="107">
        <v>225</v>
      </c>
      <c r="AC37" s="209" t="s">
        <v>184</v>
      </c>
      <c r="AD37" s="210">
        <v>44657</v>
      </c>
      <c r="AE37" s="210" t="s">
        <v>215</v>
      </c>
      <c r="AF37" s="211">
        <f t="shared" si="0"/>
        <v>43</v>
      </c>
      <c r="AG37" s="212">
        <f t="shared" si="1"/>
        <v>7826.68</v>
      </c>
      <c r="AH37" s="213">
        <f t="shared" si="2"/>
        <v>336547.24</v>
      </c>
      <c r="AI37" s="208" t="s">
        <v>119</v>
      </c>
    </row>
    <row r="38" spans="1:35" x14ac:dyDescent="0.2">
      <c r="A38" s="107">
        <v>2022</v>
      </c>
      <c r="B38" s="107">
        <v>90</v>
      </c>
      <c r="C38" s="209">
        <v>44870</v>
      </c>
      <c r="D38" s="190" t="s">
        <v>222</v>
      </c>
      <c r="E38" s="209">
        <v>44686</v>
      </c>
      <c r="F38" s="190" t="s">
        <v>223</v>
      </c>
      <c r="G38" s="107">
        <v>19012.37</v>
      </c>
      <c r="H38" s="107">
        <v>3428.46</v>
      </c>
      <c r="I38" s="107" t="s">
        <v>119</v>
      </c>
      <c r="J38" s="107">
        <f t="shared" si="3"/>
        <v>19012.37</v>
      </c>
      <c r="K38" s="190" t="s">
        <v>174</v>
      </c>
      <c r="L38" s="107">
        <v>2022</v>
      </c>
      <c r="M38" s="107">
        <v>1804</v>
      </c>
      <c r="N38" s="209">
        <v>44717</v>
      </c>
      <c r="O38" s="107" t="s">
        <v>212</v>
      </c>
      <c r="P38" s="107">
        <v>1033180074</v>
      </c>
      <c r="Q38" s="107">
        <v>1033180074</v>
      </c>
      <c r="R38" s="107">
        <v>1</v>
      </c>
      <c r="S38" s="107" t="s">
        <v>116</v>
      </c>
      <c r="T38" s="107">
        <v>1000202</v>
      </c>
      <c r="U38" s="107">
        <v>10202</v>
      </c>
      <c r="V38" s="107">
        <v>10202</v>
      </c>
      <c r="W38" s="107">
        <v>25</v>
      </c>
      <c r="X38" s="107">
        <v>2022</v>
      </c>
      <c r="Y38" s="107">
        <v>242</v>
      </c>
      <c r="Z38" s="107">
        <v>0</v>
      </c>
      <c r="AB38" s="107">
        <v>219</v>
      </c>
      <c r="AC38" s="209" t="s">
        <v>184</v>
      </c>
      <c r="AD38" s="210">
        <v>44657</v>
      </c>
      <c r="AE38" s="210" t="s">
        <v>215</v>
      </c>
      <c r="AF38" s="211">
        <f t="shared" si="0"/>
        <v>43</v>
      </c>
      <c r="AG38" s="212">
        <f t="shared" si="1"/>
        <v>19012.37</v>
      </c>
      <c r="AH38" s="213">
        <f t="shared" si="2"/>
        <v>817531.90999999992</v>
      </c>
      <c r="AI38" s="208" t="s">
        <v>119</v>
      </c>
    </row>
    <row r="39" spans="1:35" x14ac:dyDescent="0.2">
      <c r="A39" s="107">
        <v>2022</v>
      </c>
      <c r="B39" s="107">
        <v>91</v>
      </c>
      <c r="C39" s="209">
        <v>44870</v>
      </c>
      <c r="D39" s="190" t="s">
        <v>224</v>
      </c>
      <c r="E39" s="209">
        <v>44686</v>
      </c>
      <c r="F39" s="190" t="s">
        <v>225</v>
      </c>
      <c r="G39" s="107">
        <v>5374.15</v>
      </c>
      <c r="H39" s="107">
        <v>969.11</v>
      </c>
      <c r="I39" s="107" t="s">
        <v>123</v>
      </c>
      <c r="J39" s="107">
        <f t="shared" si="3"/>
        <v>4405.04</v>
      </c>
      <c r="K39" s="190" t="s">
        <v>174</v>
      </c>
      <c r="L39" s="107">
        <v>2022</v>
      </c>
      <c r="M39" s="107">
        <v>1805</v>
      </c>
      <c r="N39" s="209">
        <v>44717</v>
      </c>
      <c r="O39" s="107" t="s">
        <v>212</v>
      </c>
      <c r="P39" s="107">
        <v>1033180074</v>
      </c>
      <c r="Q39" s="107">
        <v>1033180074</v>
      </c>
      <c r="R39" s="107">
        <v>2</v>
      </c>
      <c r="S39" s="107" t="s">
        <v>136</v>
      </c>
      <c r="T39" s="107">
        <v>1000402</v>
      </c>
      <c r="U39" s="107">
        <v>10402</v>
      </c>
      <c r="V39" s="107">
        <v>10402</v>
      </c>
      <c r="W39" s="107">
        <v>11</v>
      </c>
      <c r="X39" s="107">
        <v>2022</v>
      </c>
      <c r="Y39" s="107">
        <v>359</v>
      </c>
      <c r="Z39" s="107">
        <v>0</v>
      </c>
      <c r="AB39" s="107">
        <v>224</v>
      </c>
      <c r="AC39" s="209" t="s">
        <v>184</v>
      </c>
      <c r="AD39" s="210">
        <v>44657</v>
      </c>
      <c r="AE39" s="210" t="s">
        <v>215</v>
      </c>
      <c r="AF39" s="211">
        <f t="shared" si="0"/>
        <v>43</v>
      </c>
      <c r="AG39" s="212">
        <f t="shared" si="1"/>
        <v>4405.04</v>
      </c>
      <c r="AH39" s="213">
        <f t="shared" si="2"/>
        <v>189416.72</v>
      </c>
      <c r="AI39" s="208" t="s">
        <v>119</v>
      </c>
    </row>
    <row r="40" spans="1:35" x14ac:dyDescent="0.2">
      <c r="A40" s="107">
        <v>2022</v>
      </c>
      <c r="B40" s="107">
        <v>92</v>
      </c>
      <c r="C40" s="209">
        <v>44870</v>
      </c>
      <c r="D40" s="190" t="s">
        <v>226</v>
      </c>
      <c r="E40" s="209">
        <v>44809</v>
      </c>
      <c r="F40" s="190" t="s">
        <v>227</v>
      </c>
      <c r="G40" s="107">
        <v>4000</v>
      </c>
      <c r="H40" s="107">
        <v>721.31</v>
      </c>
      <c r="I40" s="107" t="s">
        <v>123</v>
      </c>
      <c r="J40" s="107">
        <f t="shared" si="3"/>
        <v>3278.69</v>
      </c>
      <c r="K40" s="190" t="s">
        <v>174</v>
      </c>
      <c r="L40" s="107">
        <v>2022</v>
      </c>
      <c r="M40" s="107">
        <v>1840</v>
      </c>
      <c r="N40" s="209">
        <v>44809</v>
      </c>
      <c r="O40" s="107" t="s">
        <v>212</v>
      </c>
      <c r="P40" s="107">
        <v>1033180074</v>
      </c>
      <c r="Q40" s="107">
        <v>1033180074</v>
      </c>
      <c r="R40" s="107">
        <v>1</v>
      </c>
      <c r="S40" s="107" t="s">
        <v>116</v>
      </c>
      <c r="T40" s="107">
        <v>1000202</v>
      </c>
      <c r="U40" s="107">
        <v>10202</v>
      </c>
      <c r="V40" s="107">
        <v>10202</v>
      </c>
      <c r="W40" s="107">
        <v>9</v>
      </c>
      <c r="X40" s="107">
        <v>2022</v>
      </c>
      <c r="Y40" s="107">
        <v>240</v>
      </c>
      <c r="Z40" s="107">
        <v>0</v>
      </c>
      <c r="AB40" s="107">
        <v>223</v>
      </c>
      <c r="AC40" s="209" t="s">
        <v>184</v>
      </c>
      <c r="AD40" s="210">
        <v>44779</v>
      </c>
      <c r="AE40" s="210" t="s">
        <v>215</v>
      </c>
      <c r="AF40" s="211">
        <f t="shared" ref="AF40:AF71" si="4">AE40-AD40</f>
        <v>-79</v>
      </c>
      <c r="AG40" s="212">
        <f t="shared" ref="AG40:AG76" si="5">IF(AI40="SI", 0,J40)</f>
        <v>3278.69</v>
      </c>
      <c r="AH40" s="213">
        <f t="shared" ref="AH40:AH71" si="6">AG40*AF40</f>
        <v>-259016.51</v>
      </c>
      <c r="AI40" s="208" t="s">
        <v>119</v>
      </c>
    </row>
    <row r="41" spans="1:35" x14ac:dyDescent="0.2">
      <c r="A41" s="107">
        <v>2022</v>
      </c>
      <c r="B41" s="107">
        <v>93</v>
      </c>
      <c r="C41" s="209">
        <v>44870</v>
      </c>
      <c r="D41" s="190" t="s">
        <v>228</v>
      </c>
      <c r="E41" s="209">
        <v>44809</v>
      </c>
      <c r="F41" s="190" t="s">
        <v>229</v>
      </c>
      <c r="G41" s="107">
        <v>14000</v>
      </c>
      <c r="H41" s="107">
        <v>2524.59</v>
      </c>
      <c r="I41" s="107" t="s">
        <v>123</v>
      </c>
      <c r="J41" s="107">
        <f t="shared" ref="J41:J72" si="7">IF(I41="SI", G41-H41,G41)</f>
        <v>11475.41</v>
      </c>
      <c r="K41" s="190" t="s">
        <v>174</v>
      </c>
      <c r="L41" s="107">
        <v>2022</v>
      </c>
      <c r="M41" s="107">
        <v>1842</v>
      </c>
      <c r="N41" s="209">
        <v>44809</v>
      </c>
      <c r="O41" s="107" t="s">
        <v>212</v>
      </c>
      <c r="P41" s="107">
        <v>1033180074</v>
      </c>
      <c r="Q41" s="107">
        <v>1033180074</v>
      </c>
      <c r="R41" s="107">
        <v>1</v>
      </c>
      <c r="S41" s="107" t="s">
        <v>116</v>
      </c>
      <c r="T41" s="107">
        <v>1000202</v>
      </c>
      <c r="U41" s="107">
        <v>10202</v>
      </c>
      <c r="V41" s="107">
        <v>10202</v>
      </c>
      <c r="W41" s="107">
        <v>2</v>
      </c>
      <c r="X41" s="107">
        <v>2022</v>
      </c>
      <c r="Y41" s="107">
        <v>241</v>
      </c>
      <c r="Z41" s="107">
        <v>0</v>
      </c>
      <c r="AB41" s="107">
        <v>222</v>
      </c>
      <c r="AC41" s="209" t="s">
        <v>184</v>
      </c>
      <c r="AD41" s="210">
        <v>44779</v>
      </c>
      <c r="AE41" s="210" t="s">
        <v>215</v>
      </c>
      <c r="AF41" s="211">
        <f t="shared" si="4"/>
        <v>-79</v>
      </c>
      <c r="AG41" s="212">
        <f t="shared" si="5"/>
        <v>11475.41</v>
      </c>
      <c r="AH41" s="213">
        <f t="shared" si="6"/>
        <v>-906557.39</v>
      </c>
      <c r="AI41" s="208" t="s">
        <v>119</v>
      </c>
    </row>
    <row r="42" spans="1:35" x14ac:dyDescent="0.2">
      <c r="A42" s="107">
        <v>2022</v>
      </c>
      <c r="B42" s="107">
        <v>94</v>
      </c>
      <c r="C42" s="209">
        <v>44870</v>
      </c>
      <c r="D42" s="190" t="s">
        <v>230</v>
      </c>
      <c r="E42" s="209">
        <v>44839</v>
      </c>
      <c r="F42" s="190" t="s">
        <v>231</v>
      </c>
      <c r="G42" s="107">
        <v>105999.99</v>
      </c>
      <c r="H42" s="107">
        <v>19114.75</v>
      </c>
      <c r="I42" s="107" t="s">
        <v>119</v>
      </c>
      <c r="J42" s="107">
        <f t="shared" si="7"/>
        <v>105999.99</v>
      </c>
      <c r="K42" s="190" t="s">
        <v>174</v>
      </c>
      <c r="L42" s="107">
        <v>2022</v>
      </c>
      <c r="M42" s="107">
        <v>1851</v>
      </c>
      <c r="N42" s="209">
        <v>44870</v>
      </c>
      <c r="O42" s="107" t="s">
        <v>212</v>
      </c>
      <c r="P42" s="107">
        <v>1033180074</v>
      </c>
      <c r="Q42" s="107">
        <v>1033180074</v>
      </c>
      <c r="R42" s="107" t="s">
        <v>213</v>
      </c>
      <c r="S42" s="107" t="s">
        <v>213</v>
      </c>
      <c r="T42" s="107">
        <v>4000005</v>
      </c>
      <c r="U42" s="107">
        <v>4005</v>
      </c>
      <c r="V42" s="107">
        <v>4005</v>
      </c>
      <c r="W42" s="107">
        <v>2</v>
      </c>
      <c r="X42" s="107">
        <v>2022</v>
      </c>
      <c r="Y42" s="107">
        <v>278</v>
      </c>
      <c r="Z42" s="107">
        <v>0</v>
      </c>
      <c r="AB42" s="107">
        <v>221</v>
      </c>
      <c r="AC42" s="209" t="s">
        <v>184</v>
      </c>
      <c r="AD42" s="210">
        <v>44810</v>
      </c>
      <c r="AE42" s="210" t="s">
        <v>215</v>
      </c>
      <c r="AF42" s="211">
        <f t="shared" si="4"/>
        <v>-110</v>
      </c>
      <c r="AG42" s="212">
        <f t="shared" si="5"/>
        <v>105999.99</v>
      </c>
      <c r="AH42" s="213">
        <f t="shared" si="6"/>
        <v>-11659998.9</v>
      </c>
      <c r="AI42" s="208" t="s">
        <v>119</v>
      </c>
    </row>
    <row r="43" spans="1:35" x14ac:dyDescent="0.2">
      <c r="A43" s="107">
        <v>2022</v>
      </c>
      <c r="B43" s="107">
        <v>95</v>
      </c>
      <c r="C43" s="209">
        <v>44870</v>
      </c>
      <c r="D43" s="190" t="s">
        <v>232</v>
      </c>
      <c r="E43" s="209">
        <v>44839</v>
      </c>
      <c r="F43" s="190" t="s">
        <v>233</v>
      </c>
      <c r="G43" s="107">
        <v>2796.24</v>
      </c>
      <c r="H43" s="107">
        <v>504.24</v>
      </c>
      <c r="I43" s="107" t="s">
        <v>119</v>
      </c>
      <c r="J43" s="107">
        <f t="shared" si="7"/>
        <v>2796.24</v>
      </c>
      <c r="K43" s="190" t="s">
        <v>174</v>
      </c>
      <c r="L43" s="107">
        <v>2022</v>
      </c>
      <c r="M43" s="107">
        <v>1850</v>
      </c>
      <c r="N43" s="209">
        <v>44870</v>
      </c>
      <c r="O43" s="107" t="s">
        <v>212</v>
      </c>
      <c r="P43" s="107">
        <v>1033180074</v>
      </c>
      <c r="Q43" s="107">
        <v>1033180074</v>
      </c>
      <c r="R43" s="107" t="s">
        <v>213</v>
      </c>
      <c r="S43" s="107" t="s">
        <v>213</v>
      </c>
      <c r="T43" s="107">
        <v>4000005</v>
      </c>
      <c r="U43" s="107">
        <v>4005</v>
      </c>
      <c r="V43" s="107">
        <v>4005</v>
      </c>
      <c r="W43" s="107">
        <v>2</v>
      </c>
      <c r="X43" s="107">
        <v>2022</v>
      </c>
      <c r="Y43" s="107">
        <v>120</v>
      </c>
      <c r="Z43" s="107">
        <v>0</v>
      </c>
      <c r="AB43" s="107">
        <v>220</v>
      </c>
      <c r="AC43" s="209" t="s">
        <v>184</v>
      </c>
      <c r="AD43" s="210">
        <v>44810</v>
      </c>
      <c r="AE43" s="210" t="s">
        <v>215</v>
      </c>
      <c r="AF43" s="211">
        <f t="shared" si="4"/>
        <v>-110</v>
      </c>
      <c r="AG43" s="212">
        <f t="shared" si="5"/>
        <v>2796.24</v>
      </c>
      <c r="AH43" s="213">
        <f t="shared" si="6"/>
        <v>-307586.39999999997</v>
      </c>
      <c r="AI43" s="208" t="s">
        <v>119</v>
      </c>
    </row>
    <row r="44" spans="1:35" x14ac:dyDescent="0.2">
      <c r="A44" s="107">
        <v>2022</v>
      </c>
      <c r="B44" s="107">
        <v>96</v>
      </c>
      <c r="C44" s="209">
        <v>44870</v>
      </c>
      <c r="D44" s="190" t="s">
        <v>234</v>
      </c>
      <c r="E44" s="209">
        <v>44686</v>
      </c>
      <c r="F44" s="190" t="s">
        <v>235</v>
      </c>
      <c r="G44" s="107">
        <v>956.48</v>
      </c>
      <c r="H44" s="107">
        <v>172.48</v>
      </c>
      <c r="I44" s="107" t="s">
        <v>123</v>
      </c>
      <c r="J44" s="107">
        <f t="shared" si="7"/>
        <v>784</v>
      </c>
      <c r="K44" s="190" t="s">
        <v>157</v>
      </c>
      <c r="L44" s="107">
        <v>2022</v>
      </c>
      <c r="M44" s="107">
        <v>1810</v>
      </c>
      <c r="N44" s="209">
        <v>44717</v>
      </c>
      <c r="O44" s="107" t="s">
        <v>158</v>
      </c>
      <c r="P44" s="107">
        <v>1102380076</v>
      </c>
      <c r="Q44" s="107">
        <v>1102380076</v>
      </c>
      <c r="R44" s="107">
        <v>1</v>
      </c>
      <c r="S44" s="107" t="s">
        <v>116</v>
      </c>
      <c r="T44" s="107">
        <v>1000202</v>
      </c>
      <c r="U44" s="107">
        <v>10202</v>
      </c>
      <c r="V44" s="107">
        <v>10202</v>
      </c>
      <c r="W44" s="107">
        <v>27</v>
      </c>
      <c r="X44" s="107">
        <v>2022</v>
      </c>
      <c r="Y44" s="107">
        <v>350</v>
      </c>
      <c r="Z44" s="107">
        <v>0</v>
      </c>
      <c r="AB44" s="107">
        <v>226</v>
      </c>
      <c r="AC44" s="209" t="s">
        <v>184</v>
      </c>
      <c r="AD44" s="210">
        <v>44687</v>
      </c>
      <c r="AE44" s="210" t="s">
        <v>215</v>
      </c>
      <c r="AF44" s="211">
        <f t="shared" si="4"/>
        <v>13</v>
      </c>
      <c r="AG44" s="212">
        <f t="shared" si="5"/>
        <v>784</v>
      </c>
      <c r="AH44" s="213">
        <f t="shared" si="6"/>
        <v>10192</v>
      </c>
      <c r="AI44" s="208" t="s">
        <v>119</v>
      </c>
    </row>
    <row r="45" spans="1:35" x14ac:dyDescent="0.2">
      <c r="A45" s="107">
        <v>2022</v>
      </c>
      <c r="B45" s="107">
        <v>97</v>
      </c>
      <c r="C45" s="209">
        <v>44870</v>
      </c>
      <c r="D45" s="190" t="s">
        <v>236</v>
      </c>
      <c r="E45" s="209" t="s">
        <v>237</v>
      </c>
      <c r="F45" s="190" t="s">
        <v>238</v>
      </c>
      <c r="G45" s="107">
        <v>1240.9100000000001</v>
      </c>
      <c r="H45" s="107">
        <v>223.77</v>
      </c>
      <c r="I45" s="107" t="s">
        <v>123</v>
      </c>
      <c r="J45" s="107">
        <f t="shared" si="7"/>
        <v>1017.1400000000001</v>
      </c>
      <c r="K45" s="190" t="s">
        <v>239</v>
      </c>
      <c r="L45" s="107">
        <v>2022</v>
      </c>
      <c r="M45" s="107">
        <v>1773</v>
      </c>
      <c r="N45" s="209">
        <v>44656</v>
      </c>
      <c r="O45" s="107" t="s">
        <v>240</v>
      </c>
      <c r="P45" s="107">
        <v>3222970406</v>
      </c>
      <c r="Q45" s="107">
        <v>3222970406</v>
      </c>
      <c r="R45" s="107">
        <v>1</v>
      </c>
      <c r="S45" s="107" t="s">
        <v>116</v>
      </c>
      <c r="T45" s="107">
        <v>1000202</v>
      </c>
      <c r="U45" s="107">
        <v>10202</v>
      </c>
      <c r="V45" s="107">
        <v>10202</v>
      </c>
      <c r="W45" s="107">
        <v>1</v>
      </c>
      <c r="X45" s="107">
        <v>2022</v>
      </c>
      <c r="Y45" s="107">
        <v>140</v>
      </c>
      <c r="Z45" s="107">
        <v>0</v>
      </c>
      <c r="AB45" s="107">
        <v>227</v>
      </c>
      <c r="AC45" s="209" t="s">
        <v>184</v>
      </c>
      <c r="AD45" s="210">
        <v>44598</v>
      </c>
      <c r="AE45" s="210" t="s">
        <v>215</v>
      </c>
      <c r="AF45" s="211">
        <f t="shared" si="4"/>
        <v>102</v>
      </c>
      <c r="AG45" s="212">
        <f t="shared" si="5"/>
        <v>1017.1400000000001</v>
      </c>
      <c r="AH45" s="213">
        <f t="shared" si="6"/>
        <v>103748.28000000001</v>
      </c>
      <c r="AI45" s="208" t="s">
        <v>119</v>
      </c>
    </row>
    <row r="46" spans="1:35" x14ac:dyDescent="0.2">
      <c r="A46" s="107">
        <v>2022</v>
      </c>
      <c r="B46" s="107">
        <v>98</v>
      </c>
      <c r="C46" s="209">
        <v>44870</v>
      </c>
      <c r="D46" s="190" t="s">
        <v>241</v>
      </c>
      <c r="E46" s="209" t="s">
        <v>237</v>
      </c>
      <c r="F46" s="190" t="s">
        <v>238</v>
      </c>
      <c r="G46" s="107">
        <v>83.36</v>
      </c>
      <c r="H46" s="107">
        <v>15.03</v>
      </c>
      <c r="I46" s="107" t="s">
        <v>123</v>
      </c>
      <c r="J46" s="107">
        <f t="shared" si="7"/>
        <v>68.33</v>
      </c>
      <c r="K46" s="190" t="s">
        <v>239</v>
      </c>
      <c r="L46" s="107">
        <v>2022</v>
      </c>
      <c r="M46" s="107">
        <v>1782</v>
      </c>
      <c r="N46" s="209">
        <v>44686</v>
      </c>
      <c r="O46" s="107" t="s">
        <v>240</v>
      </c>
      <c r="P46" s="107">
        <v>3222970406</v>
      </c>
      <c r="Q46" s="107">
        <v>3222970406</v>
      </c>
      <c r="R46" s="107">
        <v>1</v>
      </c>
      <c r="S46" s="107" t="s">
        <v>116</v>
      </c>
      <c r="T46" s="107">
        <v>1000202</v>
      </c>
      <c r="U46" s="107">
        <v>10202</v>
      </c>
      <c r="V46" s="107">
        <v>10202</v>
      </c>
      <c r="W46" s="107">
        <v>1</v>
      </c>
      <c r="X46" s="107">
        <v>2022</v>
      </c>
      <c r="Y46" s="107">
        <v>140</v>
      </c>
      <c r="Z46" s="107">
        <v>0</v>
      </c>
      <c r="AB46" s="107">
        <v>227</v>
      </c>
      <c r="AC46" s="209" t="s">
        <v>184</v>
      </c>
      <c r="AD46" s="210">
        <v>44626</v>
      </c>
      <c r="AE46" s="210" t="s">
        <v>215</v>
      </c>
      <c r="AF46" s="211">
        <f t="shared" si="4"/>
        <v>74</v>
      </c>
      <c r="AG46" s="212">
        <f t="shared" si="5"/>
        <v>68.33</v>
      </c>
      <c r="AH46" s="213">
        <f t="shared" si="6"/>
        <v>5056.42</v>
      </c>
      <c r="AI46" s="208" t="s">
        <v>119</v>
      </c>
    </row>
    <row r="47" spans="1:35" x14ac:dyDescent="0.2">
      <c r="A47" s="107">
        <v>2022</v>
      </c>
      <c r="B47" s="107">
        <v>99</v>
      </c>
      <c r="C47" s="209">
        <v>44870</v>
      </c>
      <c r="D47" s="190" t="s">
        <v>242</v>
      </c>
      <c r="E47" s="209" t="s">
        <v>237</v>
      </c>
      <c r="F47" s="190" t="s">
        <v>243</v>
      </c>
      <c r="G47" s="107">
        <v>500.2</v>
      </c>
      <c r="H47" s="107">
        <v>90.2</v>
      </c>
      <c r="I47" s="107" t="s">
        <v>123</v>
      </c>
      <c r="J47" s="107">
        <f t="shared" si="7"/>
        <v>410</v>
      </c>
      <c r="K47" s="190" t="s">
        <v>244</v>
      </c>
      <c r="L47" s="107">
        <v>2022</v>
      </c>
      <c r="M47" s="107">
        <v>1825</v>
      </c>
      <c r="N47" s="209">
        <v>44809</v>
      </c>
      <c r="O47" s="107" t="s">
        <v>245</v>
      </c>
      <c r="P47" s="107">
        <v>2066400405</v>
      </c>
      <c r="Q47" s="107">
        <v>6188330150</v>
      </c>
      <c r="R47" s="107">
        <v>1</v>
      </c>
      <c r="S47" s="107" t="s">
        <v>116</v>
      </c>
      <c r="T47" s="107">
        <v>1000202</v>
      </c>
      <c r="U47" s="107">
        <v>10202</v>
      </c>
      <c r="V47" s="107">
        <v>10202</v>
      </c>
      <c r="W47" s="107">
        <v>10</v>
      </c>
      <c r="X47" s="107">
        <v>2022</v>
      </c>
      <c r="Y47" s="107">
        <v>88</v>
      </c>
      <c r="Z47" s="107">
        <v>0</v>
      </c>
      <c r="AB47" s="107">
        <v>228</v>
      </c>
      <c r="AC47" s="209" t="s">
        <v>184</v>
      </c>
      <c r="AD47" s="210">
        <v>44718</v>
      </c>
      <c r="AE47" s="210" t="s">
        <v>215</v>
      </c>
      <c r="AF47" s="211">
        <f t="shared" si="4"/>
        <v>-18</v>
      </c>
      <c r="AG47" s="212">
        <f t="shared" si="5"/>
        <v>410</v>
      </c>
      <c r="AH47" s="213">
        <f t="shared" si="6"/>
        <v>-7380</v>
      </c>
      <c r="AI47" s="208" t="s">
        <v>119</v>
      </c>
    </row>
    <row r="48" spans="1:35" x14ac:dyDescent="0.2">
      <c r="A48" s="107">
        <v>2022</v>
      </c>
      <c r="B48" s="107">
        <v>100</v>
      </c>
      <c r="C48" s="209" t="s">
        <v>189</v>
      </c>
      <c r="D48" s="190" t="s">
        <v>246</v>
      </c>
      <c r="E48" s="209">
        <v>44809</v>
      </c>
      <c r="F48" s="190" t="s">
        <v>125</v>
      </c>
      <c r="G48" s="107">
        <v>196.54</v>
      </c>
      <c r="H48" s="107">
        <v>35.44</v>
      </c>
      <c r="I48" s="107" t="s">
        <v>123</v>
      </c>
      <c r="J48" s="107">
        <f t="shared" si="7"/>
        <v>161.1</v>
      </c>
      <c r="K48" s="190" t="s">
        <v>126</v>
      </c>
      <c r="L48" s="107">
        <v>2022</v>
      </c>
      <c r="M48" s="107">
        <v>1880</v>
      </c>
      <c r="N48" s="209">
        <v>44900</v>
      </c>
      <c r="O48" s="107" t="s">
        <v>127</v>
      </c>
      <c r="P48" s="107">
        <v>1079120075</v>
      </c>
      <c r="Q48" s="107">
        <v>1079120075</v>
      </c>
      <c r="R48" s="107">
        <v>1</v>
      </c>
      <c r="S48" s="107" t="s">
        <v>116</v>
      </c>
      <c r="T48" s="107">
        <v>1000202</v>
      </c>
      <c r="U48" s="107">
        <v>10202</v>
      </c>
      <c r="V48" s="107">
        <v>10202</v>
      </c>
      <c r="W48" s="107">
        <v>27</v>
      </c>
      <c r="X48" s="107">
        <v>2022</v>
      </c>
      <c r="Y48" s="107">
        <v>370</v>
      </c>
      <c r="Z48" s="107">
        <v>0</v>
      </c>
      <c r="AB48" s="107">
        <v>246</v>
      </c>
      <c r="AC48" s="209" t="s">
        <v>189</v>
      </c>
      <c r="AD48" s="210">
        <v>44840</v>
      </c>
      <c r="AE48" s="210">
        <v>44567</v>
      </c>
      <c r="AF48" s="211">
        <f t="shared" si="4"/>
        <v>-273</v>
      </c>
      <c r="AG48" s="212">
        <f t="shared" si="5"/>
        <v>161.1</v>
      </c>
      <c r="AH48" s="213">
        <f t="shared" si="6"/>
        <v>-43980.299999999996</v>
      </c>
      <c r="AI48" s="208" t="s">
        <v>119</v>
      </c>
    </row>
    <row r="49" spans="1:35" x14ac:dyDescent="0.2">
      <c r="A49" s="107">
        <v>2022</v>
      </c>
      <c r="B49" s="107">
        <v>101</v>
      </c>
      <c r="C49" s="209" t="s">
        <v>189</v>
      </c>
      <c r="D49" s="190" t="s">
        <v>247</v>
      </c>
      <c r="E49" s="209">
        <v>44809</v>
      </c>
      <c r="F49" s="190" t="s">
        <v>129</v>
      </c>
      <c r="G49" s="107">
        <v>443.15</v>
      </c>
      <c r="H49" s="107">
        <v>79.91</v>
      </c>
      <c r="I49" s="107" t="s">
        <v>123</v>
      </c>
      <c r="J49" s="107">
        <f t="shared" si="7"/>
        <v>363.24</v>
      </c>
      <c r="K49" s="190" t="s">
        <v>130</v>
      </c>
      <c r="L49" s="107">
        <v>2022</v>
      </c>
      <c r="M49" s="107">
        <v>1879</v>
      </c>
      <c r="N49" s="209">
        <v>44900</v>
      </c>
      <c r="O49" s="107" t="s">
        <v>127</v>
      </c>
      <c r="P49" s="107">
        <v>1079120075</v>
      </c>
      <c r="Q49" s="107">
        <v>1079120075</v>
      </c>
      <c r="R49" s="107">
        <v>1</v>
      </c>
      <c r="S49" s="107" t="s">
        <v>116</v>
      </c>
      <c r="T49" s="107">
        <v>1000202</v>
      </c>
      <c r="U49" s="107">
        <v>10202</v>
      </c>
      <c r="V49" s="107">
        <v>10202</v>
      </c>
      <c r="W49" s="107">
        <v>29</v>
      </c>
      <c r="X49" s="107">
        <v>2022</v>
      </c>
      <c r="Y49" s="107">
        <v>369</v>
      </c>
      <c r="Z49" s="107">
        <v>0</v>
      </c>
      <c r="AB49" s="107">
        <v>247</v>
      </c>
      <c r="AC49" s="209" t="s">
        <v>189</v>
      </c>
      <c r="AD49" s="210">
        <v>44840</v>
      </c>
      <c r="AE49" s="210">
        <v>44567</v>
      </c>
      <c r="AF49" s="211">
        <f t="shared" si="4"/>
        <v>-273</v>
      </c>
      <c r="AG49" s="212">
        <f t="shared" si="5"/>
        <v>363.24</v>
      </c>
      <c r="AH49" s="213">
        <f t="shared" si="6"/>
        <v>-99164.52</v>
      </c>
      <c r="AI49" s="208" t="s">
        <v>119</v>
      </c>
    </row>
    <row r="50" spans="1:35" x14ac:dyDescent="0.2">
      <c r="A50" s="107">
        <v>2022</v>
      </c>
      <c r="B50" s="107">
        <v>102</v>
      </c>
      <c r="C50" s="209" t="s">
        <v>189</v>
      </c>
      <c r="D50" s="190" t="s">
        <v>248</v>
      </c>
      <c r="E50" s="209" t="s">
        <v>184</v>
      </c>
      <c r="F50" s="190" t="s">
        <v>238</v>
      </c>
      <c r="G50" s="107">
        <v>45.77</v>
      </c>
      <c r="H50" s="107">
        <v>8.25</v>
      </c>
      <c r="I50" s="107" t="s">
        <v>123</v>
      </c>
      <c r="J50" s="107">
        <f t="shared" si="7"/>
        <v>37.520000000000003</v>
      </c>
      <c r="K50" s="190" t="s">
        <v>239</v>
      </c>
      <c r="L50" s="107">
        <v>2022</v>
      </c>
      <c r="M50" s="107">
        <v>1955</v>
      </c>
      <c r="N50" s="209" t="s">
        <v>189</v>
      </c>
      <c r="O50" s="107" t="s">
        <v>240</v>
      </c>
      <c r="P50" s="107">
        <v>3222970406</v>
      </c>
      <c r="Q50" s="107">
        <v>3222970406</v>
      </c>
      <c r="R50" s="107">
        <v>1</v>
      </c>
      <c r="S50" s="107" t="s">
        <v>116</v>
      </c>
      <c r="T50" s="107">
        <v>1000202</v>
      </c>
      <c r="U50" s="107">
        <v>10202</v>
      </c>
      <c r="V50" s="107">
        <v>10202</v>
      </c>
      <c r="W50" s="107">
        <v>1</v>
      </c>
      <c r="X50" s="107">
        <v>2022</v>
      </c>
      <c r="Y50" s="107">
        <v>140</v>
      </c>
      <c r="Z50" s="107">
        <v>0</v>
      </c>
      <c r="AB50" s="107">
        <v>248</v>
      </c>
      <c r="AC50" s="209" t="s">
        <v>249</v>
      </c>
      <c r="AD50" s="210" t="s">
        <v>250</v>
      </c>
      <c r="AE50" s="210">
        <v>44567</v>
      </c>
      <c r="AF50" s="211">
        <f t="shared" si="4"/>
        <v>-161</v>
      </c>
      <c r="AG50" s="212">
        <f t="shared" si="5"/>
        <v>37.520000000000003</v>
      </c>
      <c r="AH50" s="213">
        <f t="shared" si="6"/>
        <v>-6040.72</v>
      </c>
      <c r="AI50" s="208" t="s">
        <v>119</v>
      </c>
    </row>
    <row r="51" spans="1:35" x14ac:dyDescent="0.2">
      <c r="A51" s="107">
        <v>2022</v>
      </c>
      <c r="B51" s="107">
        <v>103</v>
      </c>
      <c r="C51" s="209" t="s">
        <v>189</v>
      </c>
      <c r="D51" s="190" t="s">
        <v>251</v>
      </c>
      <c r="E51" s="209" t="s">
        <v>184</v>
      </c>
      <c r="F51" s="190" t="s">
        <v>238</v>
      </c>
      <c r="G51" s="107">
        <v>13.54</v>
      </c>
      <c r="H51" s="107">
        <v>2.44</v>
      </c>
      <c r="I51" s="107" t="s">
        <v>123</v>
      </c>
      <c r="J51" s="107">
        <f t="shared" si="7"/>
        <v>11.1</v>
      </c>
      <c r="K51" s="190" t="s">
        <v>239</v>
      </c>
      <c r="L51" s="107">
        <v>2022</v>
      </c>
      <c r="M51" s="107">
        <v>1956</v>
      </c>
      <c r="N51" s="209" t="s">
        <v>189</v>
      </c>
      <c r="O51" s="107" t="s">
        <v>240</v>
      </c>
      <c r="P51" s="107">
        <v>3222970406</v>
      </c>
      <c r="Q51" s="107">
        <v>3222970406</v>
      </c>
      <c r="R51" s="107">
        <v>1</v>
      </c>
      <c r="S51" s="107" t="s">
        <v>116</v>
      </c>
      <c r="T51" s="107">
        <v>1000202</v>
      </c>
      <c r="U51" s="107">
        <v>10202</v>
      </c>
      <c r="V51" s="107">
        <v>10202</v>
      </c>
      <c r="W51" s="107">
        <v>1</v>
      </c>
      <c r="X51" s="107">
        <v>2022</v>
      </c>
      <c r="Y51" s="107">
        <v>140</v>
      </c>
      <c r="Z51" s="107">
        <v>0</v>
      </c>
      <c r="AB51" s="107">
        <v>248</v>
      </c>
      <c r="AC51" s="209" t="s">
        <v>249</v>
      </c>
      <c r="AD51" s="210" t="s">
        <v>252</v>
      </c>
      <c r="AE51" s="210">
        <v>44567</v>
      </c>
      <c r="AF51" s="211">
        <f t="shared" si="4"/>
        <v>-162</v>
      </c>
      <c r="AG51" s="212">
        <f t="shared" si="5"/>
        <v>11.1</v>
      </c>
      <c r="AH51" s="213">
        <f t="shared" si="6"/>
        <v>-1798.2</v>
      </c>
      <c r="AI51" s="208" t="s">
        <v>119</v>
      </c>
    </row>
    <row r="52" spans="1:35" x14ac:dyDescent="0.2">
      <c r="A52" s="107">
        <v>2022</v>
      </c>
      <c r="B52" s="107">
        <v>104</v>
      </c>
      <c r="C52" s="209" t="s">
        <v>189</v>
      </c>
      <c r="D52" s="190" t="s">
        <v>253</v>
      </c>
      <c r="E52" s="209" t="s">
        <v>184</v>
      </c>
      <c r="F52" s="190" t="s">
        <v>254</v>
      </c>
      <c r="G52" s="107">
        <v>406.05</v>
      </c>
      <c r="H52" s="107">
        <v>73.22</v>
      </c>
      <c r="I52" s="107" t="s">
        <v>123</v>
      </c>
      <c r="J52" s="107">
        <f t="shared" si="7"/>
        <v>332.83000000000004</v>
      </c>
      <c r="K52" s="190" t="s">
        <v>113</v>
      </c>
      <c r="L52" s="107">
        <v>2022</v>
      </c>
      <c r="M52" s="107">
        <v>1909</v>
      </c>
      <c r="N52" s="209" t="s">
        <v>191</v>
      </c>
      <c r="O52" s="107" t="s">
        <v>115</v>
      </c>
      <c r="P52" s="107">
        <v>1032450072</v>
      </c>
      <c r="Q52" s="107">
        <v>1032450072</v>
      </c>
      <c r="R52" s="107">
        <v>1</v>
      </c>
      <c r="S52" s="107" t="s">
        <v>116</v>
      </c>
      <c r="T52" s="107">
        <v>1000202</v>
      </c>
      <c r="U52" s="107">
        <v>10202</v>
      </c>
      <c r="V52" s="107">
        <v>10202</v>
      </c>
      <c r="W52" s="107">
        <v>20</v>
      </c>
      <c r="X52" s="107">
        <v>2022</v>
      </c>
      <c r="Y52" s="107">
        <v>305</v>
      </c>
      <c r="Z52" s="107">
        <v>0</v>
      </c>
      <c r="AB52" s="107">
        <v>249</v>
      </c>
      <c r="AC52" s="209" t="s">
        <v>249</v>
      </c>
      <c r="AD52" s="210" t="s">
        <v>255</v>
      </c>
      <c r="AE52" s="210">
        <v>44840</v>
      </c>
      <c r="AF52" s="211">
        <f t="shared" si="4"/>
        <v>115</v>
      </c>
      <c r="AG52" s="212">
        <f t="shared" si="5"/>
        <v>332.83000000000004</v>
      </c>
      <c r="AH52" s="213">
        <f t="shared" si="6"/>
        <v>38275.450000000004</v>
      </c>
      <c r="AI52" s="208" t="s">
        <v>119</v>
      </c>
    </row>
    <row r="53" spans="1:35" x14ac:dyDescent="0.2">
      <c r="A53" s="107">
        <v>2022</v>
      </c>
      <c r="B53" s="107">
        <v>105</v>
      </c>
      <c r="C53" s="209" t="s">
        <v>189</v>
      </c>
      <c r="D53" s="190" t="s">
        <v>256</v>
      </c>
      <c r="E53" s="209" t="s">
        <v>184</v>
      </c>
      <c r="F53" s="190" t="s">
        <v>257</v>
      </c>
      <c r="G53" s="107">
        <v>494.59</v>
      </c>
      <c r="H53" s="107">
        <v>89.19</v>
      </c>
      <c r="I53" s="107" t="s">
        <v>123</v>
      </c>
      <c r="J53" s="107">
        <f t="shared" si="7"/>
        <v>405.4</v>
      </c>
      <c r="K53" s="190" t="s">
        <v>113</v>
      </c>
      <c r="L53" s="107">
        <v>2022</v>
      </c>
      <c r="M53" s="107">
        <v>1908</v>
      </c>
      <c r="N53" s="209" t="s">
        <v>191</v>
      </c>
      <c r="O53" s="107" t="s">
        <v>115</v>
      </c>
      <c r="P53" s="107">
        <v>1032450072</v>
      </c>
      <c r="Q53" s="107">
        <v>1032450072</v>
      </c>
      <c r="R53" s="107">
        <v>1</v>
      </c>
      <c r="S53" s="107" t="s">
        <v>116</v>
      </c>
      <c r="T53" s="107">
        <v>1000202</v>
      </c>
      <c r="U53" s="107">
        <v>10202</v>
      </c>
      <c r="V53" s="107">
        <v>10202</v>
      </c>
      <c r="W53" s="107">
        <v>29</v>
      </c>
      <c r="X53" s="107">
        <v>2022</v>
      </c>
      <c r="Y53" s="107">
        <v>188</v>
      </c>
      <c r="Z53" s="107">
        <v>0</v>
      </c>
      <c r="AB53" s="107">
        <v>250</v>
      </c>
      <c r="AC53" s="209" t="s">
        <v>249</v>
      </c>
      <c r="AD53" s="210" t="s">
        <v>255</v>
      </c>
      <c r="AE53" s="210">
        <v>44840</v>
      </c>
      <c r="AF53" s="211">
        <f t="shared" si="4"/>
        <v>115</v>
      </c>
      <c r="AG53" s="212">
        <f t="shared" si="5"/>
        <v>405.4</v>
      </c>
      <c r="AH53" s="213">
        <f t="shared" si="6"/>
        <v>46621</v>
      </c>
      <c r="AI53" s="208" t="s">
        <v>119</v>
      </c>
    </row>
    <row r="54" spans="1:35" x14ac:dyDescent="0.2">
      <c r="A54" s="107">
        <v>2022</v>
      </c>
      <c r="B54" s="107">
        <v>106</v>
      </c>
      <c r="C54" s="209" t="s">
        <v>249</v>
      </c>
      <c r="D54" s="190" t="s">
        <v>258</v>
      </c>
      <c r="E54" s="209" t="s">
        <v>215</v>
      </c>
      <c r="F54" s="190" t="s">
        <v>259</v>
      </c>
      <c r="G54" s="107">
        <v>666.12</v>
      </c>
      <c r="H54" s="107">
        <v>120.12</v>
      </c>
      <c r="I54" s="107" t="s">
        <v>119</v>
      </c>
      <c r="J54" s="107">
        <f t="shared" si="7"/>
        <v>666.12</v>
      </c>
      <c r="K54" s="190" t="s">
        <v>260</v>
      </c>
      <c r="L54" s="107">
        <v>2022</v>
      </c>
      <c r="M54" s="107">
        <v>1989</v>
      </c>
      <c r="N54" s="209" t="s">
        <v>249</v>
      </c>
      <c r="O54" s="107" t="s">
        <v>261</v>
      </c>
      <c r="P54" s="107">
        <v>620810077</v>
      </c>
      <c r="Q54" s="107" t="s">
        <v>262</v>
      </c>
      <c r="R54" s="107">
        <v>2</v>
      </c>
      <c r="S54" s="107" t="s">
        <v>136</v>
      </c>
      <c r="T54" s="107">
        <v>1000402</v>
      </c>
      <c r="U54" s="107">
        <v>10402</v>
      </c>
      <c r="V54" s="107">
        <v>10402</v>
      </c>
      <c r="W54" s="107">
        <v>24</v>
      </c>
      <c r="X54" s="107">
        <v>2022</v>
      </c>
      <c r="Y54" s="107">
        <v>117</v>
      </c>
      <c r="Z54" s="107">
        <v>0</v>
      </c>
      <c r="AB54" s="107">
        <v>276</v>
      </c>
      <c r="AC54" s="209" t="s">
        <v>263</v>
      </c>
      <c r="AD54" s="210" t="s">
        <v>264</v>
      </c>
      <c r="AE54" s="210" t="s">
        <v>250</v>
      </c>
      <c r="AF54" s="211">
        <f t="shared" si="4"/>
        <v>-2</v>
      </c>
      <c r="AG54" s="212">
        <f t="shared" si="5"/>
        <v>666.12</v>
      </c>
      <c r="AH54" s="213">
        <f t="shared" si="6"/>
        <v>-1332.24</v>
      </c>
      <c r="AI54" s="208" t="s">
        <v>119</v>
      </c>
    </row>
    <row r="55" spans="1:35" x14ac:dyDescent="0.2">
      <c r="A55" s="107">
        <v>2022</v>
      </c>
      <c r="B55" s="107">
        <v>107</v>
      </c>
      <c r="C55" s="209" t="s">
        <v>265</v>
      </c>
      <c r="D55" s="190" t="s">
        <v>266</v>
      </c>
      <c r="E55" s="209" t="s">
        <v>215</v>
      </c>
      <c r="F55" s="190" t="s">
        <v>156</v>
      </c>
      <c r="G55" s="107">
        <v>437.74</v>
      </c>
      <c r="H55" s="107">
        <v>78.94</v>
      </c>
      <c r="I55" s="107" t="s">
        <v>123</v>
      </c>
      <c r="J55" s="107">
        <f t="shared" si="7"/>
        <v>358.8</v>
      </c>
      <c r="K55" s="190" t="s">
        <v>157</v>
      </c>
      <c r="L55" s="107">
        <v>2022</v>
      </c>
      <c r="M55" s="107">
        <v>2072</v>
      </c>
      <c r="N55" s="209" t="s">
        <v>267</v>
      </c>
      <c r="O55" s="107" t="s">
        <v>158</v>
      </c>
      <c r="P55" s="107">
        <v>1102380076</v>
      </c>
      <c r="Q55" s="107">
        <v>1102380076</v>
      </c>
      <c r="R55" s="107">
        <v>1</v>
      </c>
      <c r="S55" s="107" t="s">
        <v>116</v>
      </c>
      <c r="T55" s="107">
        <v>1000202</v>
      </c>
      <c r="U55" s="107">
        <v>10202</v>
      </c>
      <c r="V55" s="107">
        <v>10202</v>
      </c>
      <c r="W55" s="107">
        <v>27</v>
      </c>
      <c r="X55" s="107">
        <v>2022</v>
      </c>
      <c r="Y55" s="107">
        <v>350</v>
      </c>
      <c r="Z55" s="107">
        <v>0</v>
      </c>
      <c r="AB55" s="107">
        <v>252</v>
      </c>
      <c r="AC55" s="209" t="s">
        <v>265</v>
      </c>
      <c r="AD55" s="210" t="s">
        <v>268</v>
      </c>
      <c r="AE55" s="210">
        <v>44567</v>
      </c>
      <c r="AF55" s="211">
        <f t="shared" si="4"/>
        <v>-169</v>
      </c>
      <c r="AG55" s="212">
        <f t="shared" si="5"/>
        <v>358.8</v>
      </c>
      <c r="AH55" s="213">
        <f t="shared" si="6"/>
        <v>-60637.200000000004</v>
      </c>
      <c r="AI55" s="208" t="s">
        <v>119</v>
      </c>
    </row>
    <row r="56" spans="1:35" x14ac:dyDescent="0.2">
      <c r="A56" s="107">
        <v>2022</v>
      </c>
      <c r="B56" s="107">
        <v>108</v>
      </c>
      <c r="C56" s="209" t="s">
        <v>265</v>
      </c>
      <c r="D56" s="190" t="s">
        <v>269</v>
      </c>
      <c r="E56" s="209" t="s">
        <v>267</v>
      </c>
      <c r="F56" s="190" t="s">
        <v>270</v>
      </c>
      <c r="G56" s="107">
        <v>1500</v>
      </c>
      <c r="H56" s="107">
        <v>0</v>
      </c>
      <c r="I56" s="107" t="s">
        <v>119</v>
      </c>
      <c r="J56" s="107">
        <f t="shared" si="7"/>
        <v>1500</v>
      </c>
      <c r="K56" s="190" t="s">
        <v>271</v>
      </c>
      <c r="L56" s="107">
        <v>2022</v>
      </c>
      <c r="M56" s="107">
        <v>2087</v>
      </c>
      <c r="N56" s="209" t="s">
        <v>218</v>
      </c>
      <c r="O56" s="107" t="s">
        <v>272</v>
      </c>
      <c r="P56" s="107">
        <v>1270500075</v>
      </c>
      <c r="Q56" s="107" t="s">
        <v>273</v>
      </c>
      <c r="R56" s="107">
        <v>2</v>
      </c>
      <c r="S56" s="107" t="s">
        <v>136</v>
      </c>
      <c r="T56" s="107">
        <v>2000101</v>
      </c>
      <c r="U56" s="107">
        <v>20101</v>
      </c>
      <c r="V56" s="107">
        <v>20101</v>
      </c>
      <c r="W56" s="107">
        <v>3</v>
      </c>
      <c r="X56" s="107">
        <v>2022</v>
      </c>
      <c r="Y56" s="107">
        <v>124</v>
      </c>
      <c r="Z56" s="107">
        <v>0</v>
      </c>
      <c r="AB56" s="107">
        <v>277</v>
      </c>
      <c r="AC56" s="209" t="s">
        <v>263</v>
      </c>
      <c r="AD56" s="210" t="s">
        <v>268</v>
      </c>
      <c r="AE56" s="210" t="s">
        <v>250</v>
      </c>
      <c r="AF56" s="211">
        <f t="shared" si="4"/>
        <v>-8</v>
      </c>
      <c r="AG56" s="212">
        <f t="shared" si="5"/>
        <v>1500</v>
      </c>
      <c r="AH56" s="213">
        <f t="shared" si="6"/>
        <v>-12000</v>
      </c>
      <c r="AI56" s="208" t="s">
        <v>119</v>
      </c>
    </row>
    <row r="57" spans="1:35" x14ac:dyDescent="0.2">
      <c r="A57" s="107">
        <v>2022</v>
      </c>
      <c r="B57" s="107">
        <v>109</v>
      </c>
      <c r="C57" s="209" t="s">
        <v>265</v>
      </c>
      <c r="D57" s="190" t="s">
        <v>274</v>
      </c>
      <c r="E57" s="209" t="s">
        <v>275</v>
      </c>
      <c r="F57" s="190" t="s">
        <v>217</v>
      </c>
      <c r="G57" s="107">
        <v>146.4</v>
      </c>
      <c r="H57" s="107">
        <v>26.4</v>
      </c>
      <c r="I57" s="107" t="s">
        <v>123</v>
      </c>
      <c r="J57" s="107">
        <f t="shared" si="7"/>
        <v>120</v>
      </c>
      <c r="K57" s="190" t="s">
        <v>166</v>
      </c>
      <c r="L57" s="107">
        <v>2022</v>
      </c>
      <c r="M57" s="107">
        <v>2114</v>
      </c>
      <c r="N57" s="209" t="s">
        <v>218</v>
      </c>
      <c r="O57" s="107" t="s">
        <v>167</v>
      </c>
      <c r="P57" s="107">
        <v>1484180391</v>
      </c>
      <c r="Q57" s="107">
        <v>1484180391</v>
      </c>
      <c r="R57" s="107">
        <v>2</v>
      </c>
      <c r="S57" s="107" t="s">
        <v>136</v>
      </c>
      <c r="T57" s="107">
        <v>1000402</v>
      </c>
      <c r="U57" s="107">
        <v>10402</v>
      </c>
      <c r="V57" s="107">
        <v>10402</v>
      </c>
      <c r="W57" s="107">
        <v>4</v>
      </c>
      <c r="X57" s="107">
        <v>2022</v>
      </c>
      <c r="Y57" s="107">
        <v>353</v>
      </c>
      <c r="Z57" s="107">
        <v>0</v>
      </c>
      <c r="AB57" s="107">
        <v>254</v>
      </c>
      <c r="AC57" s="209">
        <v>44779</v>
      </c>
      <c r="AD57" s="210" t="s">
        <v>276</v>
      </c>
      <c r="AE57" s="210">
        <v>44810</v>
      </c>
      <c r="AF57" s="211">
        <f t="shared" si="4"/>
        <v>72</v>
      </c>
      <c r="AG57" s="212">
        <f t="shared" si="5"/>
        <v>120</v>
      </c>
      <c r="AH57" s="213">
        <f t="shared" si="6"/>
        <v>8640</v>
      </c>
      <c r="AI57" s="208" t="s">
        <v>119</v>
      </c>
    </row>
    <row r="58" spans="1:35" x14ac:dyDescent="0.2">
      <c r="A58" s="107">
        <v>2022</v>
      </c>
      <c r="B58" s="107">
        <v>110</v>
      </c>
      <c r="C58" s="209" t="s">
        <v>265</v>
      </c>
      <c r="D58" s="190" t="s">
        <v>277</v>
      </c>
      <c r="E58" s="209" t="s">
        <v>275</v>
      </c>
      <c r="F58" s="190" t="s">
        <v>217</v>
      </c>
      <c r="G58" s="107">
        <v>439.2</v>
      </c>
      <c r="H58" s="107">
        <v>79.2</v>
      </c>
      <c r="I58" s="107" t="s">
        <v>123</v>
      </c>
      <c r="J58" s="107">
        <f t="shared" si="7"/>
        <v>360</v>
      </c>
      <c r="K58" s="190" t="s">
        <v>166</v>
      </c>
      <c r="L58" s="107">
        <v>2022</v>
      </c>
      <c r="M58" s="107">
        <v>2115</v>
      </c>
      <c r="N58" s="209" t="s">
        <v>218</v>
      </c>
      <c r="O58" s="107" t="s">
        <v>167</v>
      </c>
      <c r="P58" s="107">
        <v>1484180391</v>
      </c>
      <c r="Q58" s="107">
        <v>1484180391</v>
      </c>
      <c r="R58" s="107">
        <v>2</v>
      </c>
      <c r="S58" s="107" t="s">
        <v>136</v>
      </c>
      <c r="T58" s="107">
        <v>1000402</v>
      </c>
      <c r="U58" s="107">
        <v>10402</v>
      </c>
      <c r="V58" s="107">
        <v>10402</v>
      </c>
      <c r="W58" s="107">
        <v>4</v>
      </c>
      <c r="X58" s="107">
        <v>2022</v>
      </c>
      <c r="Y58" s="107">
        <v>353</v>
      </c>
      <c r="Z58" s="107">
        <v>0</v>
      </c>
      <c r="AB58" s="107">
        <v>253</v>
      </c>
      <c r="AC58" s="209">
        <v>44779</v>
      </c>
      <c r="AD58" s="210" t="s">
        <v>276</v>
      </c>
      <c r="AE58" s="210">
        <v>44810</v>
      </c>
      <c r="AF58" s="211">
        <f t="shared" si="4"/>
        <v>72</v>
      </c>
      <c r="AG58" s="212">
        <f t="shared" si="5"/>
        <v>360</v>
      </c>
      <c r="AH58" s="213">
        <f t="shared" si="6"/>
        <v>25920</v>
      </c>
      <c r="AI58" s="208" t="s">
        <v>119</v>
      </c>
    </row>
    <row r="59" spans="1:35" x14ac:dyDescent="0.2">
      <c r="A59" s="107">
        <v>2022</v>
      </c>
      <c r="B59" s="107">
        <v>111</v>
      </c>
      <c r="C59" s="209" t="s">
        <v>265</v>
      </c>
      <c r="D59" s="190" t="s">
        <v>278</v>
      </c>
      <c r="E59" s="209" t="s">
        <v>218</v>
      </c>
      <c r="F59" s="190" t="s">
        <v>279</v>
      </c>
      <c r="G59" s="107">
        <v>1830</v>
      </c>
      <c r="H59" s="107">
        <v>330</v>
      </c>
      <c r="I59" s="107" t="s">
        <v>123</v>
      </c>
      <c r="J59" s="107">
        <f t="shared" si="7"/>
        <v>1500</v>
      </c>
      <c r="K59" s="190" t="s">
        <v>280</v>
      </c>
      <c r="L59" s="107">
        <v>2022</v>
      </c>
      <c r="M59" s="107">
        <v>2149</v>
      </c>
      <c r="N59" s="209" t="s">
        <v>281</v>
      </c>
      <c r="O59" s="107" t="s">
        <v>282</v>
      </c>
      <c r="P59" s="107">
        <v>7835550158</v>
      </c>
      <c r="Q59" s="107">
        <v>7835550158</v>
      </c>
      <c r="R59" s="107">
        <v>1</v>
      </c>
      <c r="S59" s="107" t="s">
        <v>116</v>
      </c>
      <c r="T59" s="107">
        <v>1000202</v>
      </c>
      <c r="U59" s="107">
        <v>10202</v>
      </c>
      <c r="V59" s="107">
        <v>10202</v>
      </c>
      <c r="W59" s="107">
        <v>27</v>
      </c>
      <c r="X59" s="107">
        <v>2022</v>
      </c>
      <c r="Y59" s="107">
        <v>87</v>
      </c>
      <c r="Z59" s="107">
        <v>0</v>
      </c>
      <c r="AB59" s="107">
        <v>257</v>
      </c>
      <c r="AC59" s="209">
        <v>44779</v>
      </c>
      <c r="AD59" s="210" t="s">
        <v>283</v>
      </c>
      <c r="AE59" s="210">
        <v>44810</v>
      </c>
      <c r="AF59" s="211">
        <f t="shared" si="4"/>
        <v>69</v>
      </c>
      <c r="AG59" s="212">
        <f t="shared" si="5"/>
        <v>1500</v>
      </c>
      <c r="AH59" s="213">
        <f t="shared" si="6"/>
        <v>103500</v>
      </c>
      <c r="AI59" s="208" t="s">
        <v>119</v>
      </c>
    </row>
    <row r="60" spans="1:35" x14ac:dyDescent="0.2">
      <c r="A60" s="107">
        <v>2022</v>
      </c>
      <c r="B60" s="107">
        <v>113</v>
      </c>
      <c r="C60" s="209">
        <v>44779</v>
      </c>
      <c r="D60" s="190" t="s">
        <v>284</v>
      </c>
      <c r="E60" s="209" t="s">
        <v>281</v>
      </c>
      <c r="F60" s="190" t="s">
        <v>285</v>
      </c>
      <c r="G60" s="107">
        <v>12399.99</v>
      </c>
      <c r="H60" s="107">
        <v>2236.06</v>
      </c>
      <c r="I60" s="107" t="s">
        <v>123</v>
      </c>
      <c r="J60" s="107">
        <f t="shared" si="7"/>
        <v>10163.93</v>
      </c>
      <c r="K60" s="190" t="s">
        <v>174</v>
      </c>
      <c r="L60" s="107">
        <v>2022</v>
      </c>
      <c r="M60" s="107">
        <v>2152</v>
      </c>
      <c r="N60" s="209" t="s">
        <v>281</v>
      </c>
      <c r="O60" s="107" t="s">
        <v>212</v>
      </c>
      <c r="P60" s="107">
        <v>1033180074</v>
      </c>
      <c r="Q60" s="107">
        <v>1033180074</v>
      </c>
      <c r="R60" s="107">
        <v>1</v>
      </c>
      <c r="S60" s="107" t="s">
        <v>116</v>
      </c>
      <c r="T60" s="107">
        <v>1000202</v>
      </c>
      <c r="U60" s="107">
        <v>10202</v>
      </c>
      <c r="V60" s="107">
        <v>10202</v>
      </c>
      <c r="W60" s="107">
        <v>25</v>
      </c>
      <c r="X60" s="107">
        <v>2022</v>
      </c>
      <c r="Y60" s="107">
        <v>143</v>
      </c>
      <c r="Z60" s="107">
        <v>0</v>
      </c>
      <c r="AB60" s="107">
        <v>261</v>
      </c>
      <c r="AC60" s="209">
        <v>44779</v>
      </c>
      <c r="AD60" s="210" t="s">
        <v>283</v>
      </c>
      <c r="AE60" s="210">
        <v>44810</v>
      </c>
      <c r="AF60" s="211">
        <f t="shared" si="4"/>
        <v>69</v>
      </c>
      <c r="AG60" s="212">
        <f t="shared" si="5"/>
        <v>10163.93</v>
      </c>
      <c r="AH60" s="213">
        <f t="shared" si="6"/>
        <v>701311.17</v>
      </c>
      <c r="AI60" s="208" t="s">
        <v>119</v>
      </c>
    </row>
    <row r="61" spans="1:35" x14ac:dyDescent="0.2">
      <c r="A61" s="107">
        <v>2022</v>
      </c>
      <c r="B61" s="107">
        <v>114</v>
      </c>
      <c r="C61" s="209">
        <v>44779</v>
      </c>
      <c r="D61" s="190" t="s">
        <v>286</v>
      </c>
      <c r="E61" s="209" t="s">
        <v>265</v>
      </c>
      <c r="F61" s="190" t="s">
        <v>287</v>
      </c>
      <c r="G61" s="107">
        <v>3517.06</v>
      </c>
      <c r="H61" s="107">
        <v>0</v>
      </c>
      <c r="I61" s="107" t="s">
        <v>119</v>
      </c>
      <c r="J61" s="107">
        <f t="shared" si="7"/>
        <v>3517.06</v>
      </c>
      <c r="K61" s="190" t="s">
        <v>174</v>
      </c>
      <c r="L61" s="107">
        <v>2022</v>
      </c>
      <c r="M61" s="107">
        <v>2176</v>
      </c>
      <c r="N61" s="209">
        <v>44567</v>
      </c>
      <c r="O61" s="107" t="s">
        <v>288</v>
      </c>
      <c r="P61" s="107">
        <v>415280072</v>
      </c>
      <c r="Q61" s="107">
        <v>415280072</v>
      </c>
      <c r="R61" s="107">
        <v>1</v>
      </c>
      <c r="S61" s="107" t="s">
        <v>116</v>
      </c>
      <c r="T61" s="107">
        <v>3000203</v>
      </c>
      <c r="U61" s="107">
        <v>30203</v>
      </c>
      <c r="V61" s="107">
        <v>30203</v>
      </c>
      <c r="W61" s="107">
        <v>1</v>
      </c>
      <c r="X61" s="107">
        <v>2022</v>
      </c>
      <c r="Y61" s="107">
        <v>69</v>
      </c>
      <c r="Z61" s="107">
        <v>0</v>
      </c>
      <c r="AB61" s="107">
        <v>259</v>
      </c>
      <c r="AC61" s="209">
        <v>44779</v>
      </c>
      <c r="AD61" s="210" t="s">
        <v>289</v>
      </c>
      <c r="AE61" s="210">
        <v>44810</v>
      </c>
      <c r="AF61" s="211">
        <f t="shared" si="4"/>
        <v>68</v>
      </c>
      <c r="AG61" s="212">
        <f t="shared" si="5"/>
        <v>3517.06</v>
      </c>
      <c r="AH61" s="213">
        <f t="shared" si="6"/>
        <v>239160.08</v>
      </c>
      <c r="AI61" s="208" t="s">
        <v>119</v>
      </c>
    </row>
    <row r="62" spans="1:35" x14ac:dyDescent="0.2">
      <c r="A62" s="107">
        <v>2022</v>
      </c>
      <c r="B62" s="107">
        <v>114</v>
      </c>
      <c r="C62" s="209">
        <v>44779</v>
      </c>
      <c r="D62" s="190" t="s">
        <v>286</v>
      </c>
      <c r="E62" s="209" t="s">
        <v>265</v>
      </c>
      <c r="F62" s="190" t="s">
        <v>287</v>
      </c>
      <c r="G62" s="107">
        <v>218.93</v>
      </c>
      <c r="H62" s="107">
        <v>0</v>
      </c>
      <c r="I62" s="107" t="s">
        <v>119</v>
      </c>
      <c r="J62" s="107">
        <f t="shared" si="7"/>
        <v>218.93</v>
      </c>
      <c r="K62" s="190" t="s">
        <v>174</v>
      </c>
      <c r="L62" s="107">
        <v>2022</v>
      </c>
      <c r="M62" s="107">
        <v>2176</v>
      </c>
      <c r="N62" s="209">
        <v>44567</v>
      </c>
      <c r="O62" s="107" t="s">
        <v>288</v>
      </c>
      <c r="P62" s="107">
        <v>415280072</v>
      </c>
      <c r="Q62" s="107">
        <v>415280072</v>
      </c>
      <c r="R62" s="107">
        <v>1</v>
      </c>
      <c r="S62" s="107" t="s">
        <v>116</v>
      </c>
      <c r="T62" s="107">
        <v>1000204</v>
      </c>
      <c r="U62" s="107">
        <v>10204</v>
      </c>
      <c r="V62" s="107">
        <v>10204</v>
      </c>
      <c r="W62" s="107">
        <v>1</v>
      </c>
      <c r="X62" s="107">
        <v>2022</v>
      </c>
      <c r="Y62" s="107">
        <v>68</v>
      </c>
      <c r="Z62" s="107">
        <v>0</v>
      </c>
      <c r="AB62" s="107">
        <v>260</v>
      </c>
      <c r="AC62" s="209">
        <v>44779</v>
      </c>
      <c r="AD62" s="210" t="s">
        <v>289</v>
      </c>
      <c r="AE62" s="210">
        <v>44810</v>
      </c>
      <c r="AF62" s="211">
        <f t="shared" si="4"/>
        <v>68</v>
      </c>
      <c r="AG62" s="212">
        <f t="shared" si="5"/>
        <v>218.93</v>
      </c>
      <c r="AH62" s="213">
        <f t="shared" si="6"/>
        <v>14887.24</v>
      </c>
      <c r="AI62" s="208" t="s">
        <v>119</v>
      </c>
    </row>
    <row r="63" spans="1:35" x14ac:dyDescent="0.2">
      <c r="A63" s="107">
        <v>2022</v>
      </c>
      <c r="B63" s="107">
        <v>115</v>
      </c>
      <c r="C63" s="209">
        <v>44779</v>
      </c>
      <c r="D63" s="190" t="s">
        <v>290</v>
      </c>
      <c r="E63" s="209">
        <v>44748</v>
      </c>
      <c r="F63" s="190" t="s">
        <v>291</v>
      </c>
      <c r="G63" s="107">
        <v>500</v>
      </c>
      <c r="H63" s="107">
        <v>0</v>
      </c>
      <c r="I63" s="107" t="s">
        <v>119</v>
      </c>
      <c r="J63" s="107">
        <f t="shared" si="7"/>
        <v>500</v>
      </c>
      <c r="K63" s="190" t="s">
        <v>174</v>
      </c>
      <c r="L63" s="107">
        <v>2022</v>
      </c>
      <c r="M63" s="107">
        <v>2290</v>
      </c>
      <c r="N63" s="209">
        <v>44779</v>
      </c>
      <c r="O63" s="107" t="s">
        <v>292</v>
      </c>
      <c r="P63" s="107">
        <v>1259810073</v>
      </c>
      <c r="Q63" s="107" t="s">
        <v>293</v>
      </c>
      <c r="R63" s="107">
        <v>2</v>
      </c>
      <c r="S63" s="107" t="s">
        <v>136</v>
      </c>
      <c r="T63" s="107">
        <v>1000402</v>
      </c>
      <c r="U63" s="107">
        <v>10402</v>
      </c>
      <c r="V63" s="107">
        <v>10402</v>
      </c>
      <c r="W63" s="107">
        <v>26</v>
      </c>
      <c r="X63" s="107">
        <v>2022</v>
      </c>
      <c r="Y63" s="107">
        <v>90</v>
      </c>
      <c r="Z63" s="107">
        <v>0</v>
      </c>
      <c r="AB63" s="107">
        <v>267</v>
      </c>
      <c r="AC63" s="209" t="s">
        <v>263</v>
      </c>
      <c r="AD63" s="210">
        <v>44749</v>
      </c>
      <c r="AE63" s="210" t="s">
        <v>250</v>
      </c>
      <c r="AF63" s="211">
        <f t="shared" si="4"/>
        <v>-21</v>
      </c>
      <c r="AG63" s="212">
        <f t="shared" si="5"/>
        <v>500</v>
      </c>
      <c r="AH63" s="213">
        <f t="shared" si="6"/>
        <v>-10500</v>
      </c>
      <c r="AI63" s="208" t="s">
        <v>119</v>
      </c>
    </row>
    <row r="64" spans="1:35" x14ac:dyDescent="0.2">
      <c r="A64" s="107">
        <v>2022</v>
      </c>
      <c r="B64" s="107">
        <v>116</v>
      </c>
      <c r="C64" s="209">
        <v>44779</v>
      </c>
      <c r="D64" s="190" t="s">
        <v>294</v>
      </c>
      <c r="E64" s="209">
        <v>44718</v>
      </c>
      <c r="F64" s="190" t="s">
        <v>295</v>
      </c>
      <c r="G64" s="107">
        <v>1500</v>
      </c>
      <c r="H64" s="107">
        <v>270.49</v>
      </c>
      <c r="I64" s="107" t="s">
        <v>119</v>
      </c>
      <c r="J64" s="107">
        <f t="shared" si="7"/>
        <v>1500</v>
      </c>
      <c r="K64" s="190" t="s">
        <v>152</v>
      </c>
      <c r="L64" s="107">
        <v>2022</v>
      </c>
      <c r="M64" s="107">
        <v>2256</v>
      </c>
      <c r="N64" s="209">
        <v>44718</v>
      </c>
      <c r="O64" s="107" t="s">
        <v>153</v>
      </c>
      <c r="P64" s="107">
        <v>1191190071</v>
      </c>
      <c r="Q64" s="107" t="s">
        <v>154</v>
      </c>
      <c r="R64" s="107">
        <v>1</v>
      </c>
      <c r="S64" s="107" t="s">
        <v>116</v>
      </c>
      <c r="T64" s="107">
        <v>1000202</v>
      </c>
      <c r="U64" s="107">
        <v>10202</v>
      </c>
      <c r="V64" s="107">
        <v>10202</v>
      </c>
      <c r="W64" s="107">
        <v>2</v>
      </c>
      <c r="X64" s="107">
        <v>2022</v>
      </c>
      <c r="Y64" s="107">
        <v>84</v>
      </c>
      <c r="Z64" s="107">
        <v>0</v>
      </c>
      <c r="AB64" s="107">
        <v>275</v>
      </c>
      <c r="AC64" s="209" t="s">
        <v>263</v>
      </c>
      <c r="AD64" s="210">
        <v>44719</v>
      </c>
      <c r="AE64" s="210" t="s">
        <v>250</v>
      </c>
      <c r="AF64" s="211">
        <f t="shared" si="4"/>
        <v>9</v>
      </c>
      <c r="AG64" s="212">
        <f t="shared" si="5"/>
        <v>1500</v>
      </c>
      <c r="AH64" s="213">
        <f t="shared" si="6"/>
        <v>13500</v>
      </c>
      <c r="AI64" s="208" t="s">
        <v>119</v>
      </c>
    </row>
    <row r="65" spans="1:35" x14ac:dyDescent="0.2">
      <c r="A65" s="107">
        <v>2022</v>
      </c>
      <c r="B65" s="107">
        <v>117</v>
      </c>
      <c r="C65" s="209">
        <v>44779</v>
      </c>
      <c r="D65" s="190" t="s">
        <v>296</v>
      </c>
      <c r="E65" s="209" t="s">
        <v>214</v>
      </c>
      <c r="F65" s="190" t="s">
        <v>297</v>
      </c>
      <c r="G65" s="107">
        <v>1037</v>
      </c>
      <c r="H65" s="107">
        <v>187</v>
      </c>
      <c r="I65" s="107" t="s">
        <v>123</v>
      </c>
      <c r="J65" s="107">
        <f t="shared" si="7"/>
        <v>850</v>
      </c>
      <c r="K65" s="190" t="s">
        <v>298</v>
      </c>
      <c r="L65" s="107">
        <v>2022</v>
      </c>
      <c r="M65" s="107">
        <v>2177</v>
      </c>
      <c r="N65" s="209">
        <v>44567</v>
      </c>
      <c r="O65" s="107" t="s">
        <v>299</v>
      </c>
      <c r="P65" s="107">
        <v>2098391200</v>
      </c>
      <c r="Q65" s="107">
        <v>2098391200</v>
      </c>
      <c r="R65" s="107">
        <v>1</v>
      </c>
      <c r="S65" s="107" t="s">
        <v>116</v>
      </c>
      <c r="T65" s="107">
        <v>1000202</v>
      </c>
      <c r="U65" s="107">
        <v>10202</v>
      </c>
      <c r="V65" s="107">
        <v>10202</v>
      </c>
      <c r="W65" s="107">
        <v>2</v>
      </c>
      <c r="X65" s="107">
        <v>2022</v>
      </c>
      <c r="Y65" s="107">
        <v>364</v>
      </c>
      <c r="Z65" s="107">
        <v>0</v>
      </c>
      <c r="AB65" s="107">
        <v>258</v>
      </c>
      <c r="AC65" s="209">
        <v>44779</v>
      </c>
      <c r="AD65" s="210" t="s">
        <v>289</v>
      </c>
      <c r="AE65" s="210">
        <v>44810</v>
      </c>
      <c r="AF65" s="211">
        <f t="shared" si="4"/>
        <v>68</v>
      </c>
      <c r="AG65" s="212">
        <f t="shared" si="5"/>
        <v>850</v>
      </c>
      <c r="AH65" s="213">
        <f t="shared" si="6"/>
        <v>57800</v>
      </c>
      <c r="AI65" s="208" t="s">
        <v>119</v>
      </c>
    </row>
    <row r="66" spans="1:35" x14ac:dyDescent="0.2">
      <c r="A66" s="107">
        <v>2022</v>
      </c>
      <c r="B66" s="107">
        <v>118</v>
      </c>
      <c r="C66" s="209">
        <v>44779</v>
      </c>
      <c r="D66" s="190" t="s">
        <v>300</v>
      </c>
      <c r="E66" s="209">
        <v>44748</v>
      </c>
      <c r="F66" s="190" t="s">
        <v>301</v>
      </c>
      <c r="G66" s="107">
        <v>90.96</v>
      </c>
      <c r="H66" s="107">
        <v>16.399999999999999</v>
      </c>
      <c r="I66" s="107" t="s">
        <v>123</v>
      </c>
      <c r="J66" s="107">
        <f t="shared" si="7"/>
        <v>74.56</v>
      </c>
      <c r="K66" s="190" t="s">
        <v>302</v>
      </c>
      <c r="L66" s="107">
        <v>2022</v>
      </c>
      <c r="M66" s="107">
        <v>2289</v>
      </c>
      <c r="N66" s="209">
        <v>44779</v>
      </c>
      <c r="O66" s="107" t="s">
        <v>303</v>
      </c>
      <c r="P66" s="107">
        <v>1213410077</v>
      </c>
      <c r="Q66" s="107" t="s">
        <v>304</v>
      </c>
      <c r="R66" s="107">
        <v>2</v>
      </c>
      <c r="S66" s="107" t="s">
        <v>136</v>
      </c>
      <c r="T66" s="107">
        <v>1000402</v>
      </c>
      <c r="U66" s="107">
        <v>10402</v>
      </c>
      <c r="V66" s="107">
        <v>10402</v>
      </c>
      <c r="W66" s="107">
        <v>3</v>
      </c>
      <c r="X66" s="107">
        <v>2022</v>
      </c>
      <c r="Y66" s="107">
        <v>113</v>
      </c>
      <c r="Z66" s="107">
        <v>0</v>
      </c>
      <c r="AB66" s="107">
        <v>279</v>
      </c>
      <c r="AC66" s="209" t="s">
        <v>252</v>
      </c>
      <c r="AD66" s="210">
        <v>44749</v>
      </c>
      <c r="AE66" s="210" t="s">
        <v>289</v>
      </c>
      <c r="AF66" s="211">
        <f t="shared" si="4"/>
        <v>-7</v>
      </c>
      <c r="AG66" s="212">
        <f t="shared" si="5"/>
        <v>74.56</v>
      </c>
      <c r="AH66" s="213">
        <f t="shared" si="6"/>
        <v>-521.92000000000007</v>
      </c>
      <c r="AI66" s="208" t="s">
        <v>119</v>
      </c>
    </row>
    <row r="67" spans="1:35" x14ac:dyDescent="0.2">
      <c r="A67" s="107">
        <v>2022</v>
      </c>
      <c r="B67" s="107">
        <v>124</v>
      </c>
      <c r="C67" s="209" t="s">
        <v>263</v>
      </c>
      <c r="D67" s="190" t="s">
        <v>305</v>
      </c>
      <c r="E67" s="209">
        <v>44840</v>
      </c>
      <c r="F67" s="190" t="s">
        <v>306</v>
      </c>
      <c r="G67" s="107">
        <v>362.7</v>
      </c>
      <c r="H67" s="107">
        <v>62.7</v>
      </c>
      <c r="I67" s="107" t="s">
        <v>123</v>
      </c>
      <c r="J67" s="107">
        <f t="shared" si="7"/>
        <v>300</v>
      </c>
      <c r="K67" s="190" t="s">
        <v>307</v>
      </c>
      <c r="L67" s="107">
        <v>2022</v>
      </c>
      <c r="M67" s="107">
        <v>2354</v>
      </c>
      <c r="N67" s="209">
        <v>44901</v>
      </c>
      <c r="O67" s="107" t="s">
        <v>308</v>
      </c>
      <c r="P67" s="107">
        <v>10197550014</v>
      </c>
      <c r="Q67" s="107">
        <v>10197550014</v>
      </c>
      <c r="R67" s="107">
        <v>2</v>
      </c>
      <c r="S67" s="107" t="s">
        <v>136</v>
      </c>
      <c r="T67" s="107">
        <v>1000402</v>
      </c>
      <c r="U67" s="107">
        <v>10402</v>
      </c>
      <c r="V67" s="107">
        <v>10402</v>
      </c>
      <c r="W67" s="107">
        <v>28</v>
      </c>
      <c r="X67" s="107">
        <v>2022</v>
      </c>
      <c r="Y67" s="107">
        <v>145</v>
      </c>
      <c r="Z67" s="107">
        <v>0</v>
      </c>
      <c r="AB67" s="107">
        <v>286</v>
      </c>
      <c r="AC67" s="209" t="s">
        <v>309</v>
      </c>
      <c r="AD67" s="210">
        <v>44872</v>
      </c>
      <c r="AE67" s="210" t="s">
        <v>289</v>
      </c>
      <c r="AF67" s="211">
        <f t="shared" si="4"/>
        <v>-130</v>
      </c>
      <c r="AG67" s="212">
        <f t="shared" si="5"/>
        <v>300</v>
      </c>
      <c r="AH67" s="213">
        <f t="shared" si="6"/>
        <v>-39000</v>
      </c>
      <c r="AI67" s="208" t="s">
        <v>119</v>
      </c>
    </row>
    <row r="68" spans="1:35" x14ac:dyDescent="0.2">
      <c r="A68" s="107">
        <v>2022</v>
      </c>
      <c r="B68" s="107">
        <v>128</v>
      </c>
      <c r="C68" s="209" t="s">
        <v>309</v>
      </c>
      <c r="D68" s="190" t="s">
        <v>310</v>
      </c>
      <c r="E68" s="209" t="s">
        <v>250</v>
      </c>
      <c r="F68" s="190" t="s">
        <v>311</v>
      </c>
      <c r="G68" s="107">
        <v>2190.75</v>
      </c>
      <c r="H68" s="107">
        <v>199.16</v>
      </c>
      <c r="I68" s="107" t="s">
        <v>123</v>
      </c>
      <c r="J68" s="107">
        <f t="shared" si="7"/>
        <v>1991.59</v>
      </c>
      <c r="K68" s="190" t="s">
        <v>174</v>
      </c>
      <c r="L68" s="107">
        <v>2022</v>
      </c>
      <c r="M68" s="107">
        <v>2455</v>
      </c>
      <c r="N68" s="209" t="s">
        <v>264</v>
      </c>
      <c r="O68" s="107" t="s">
        <v>175</v>
      </c>
      <c r="P68" s="107">
        <v>193840071</v>
      </c>
      <c r="Q68" s="107">
        <v>81002710077</v>
      </c>
      <c r="R68" s="107">
        <v>1</v>
      </c>
      <c r="S68" s="107" t="s">
        <v>116</v>
      </c>
      <c r="T68" s="107">
        <v>1000203</v>
      </c>
      <c r="U68" s="107">
        <v>10203</v>
      </c>
      <c r="V68" s="107">
        <v>10203</v>
      </c>
      <c r="W68" s="107">
        <v>7</v>
      </c>
      <c r="X68" s="107">
        <v>2022</v>
      </c>
      <c r="Y68" s="107">
        <v>249</v>
      </c>
      <c r="Z68" s="107">
        <v>0</v>
      </c>
      <c r="AB68" s="107">
        <v>289</v>
      </c>
      <c r="AC68" s="209" t="s">
        <v>309</v>
      </c>
      <c r="AD68" s="210" t="s">
        <v>312</v>
      </c>
      <c r="AE68" s="210" t="s">
        <v>289</v>
      </c>
      <c r="AF68" s="211">
        <f t="shared" si="4"/>
        <v>-16</v>
      </c>
      <c r="AG68" s="212">
        <f t="shared" si="5"/>
        <v>1991.59</v>
      </c>
      <c r="AH68" s="213">
        <f t="shared" si="6"/>
        <v>-31865.439999999999</v>
      </c>
      <c r="AI68" s="208" t="s">
        <v>119</v>
      </c>
    </row>
    <row r="69" spans="1:35" x14ac:dyDescent="0.2">
      <c r="A69" s="107">
        <v>2022</v>
      </c>
      <c r="B69" s="107">
        <v>129</v>
      </c>
      <c r="C69" s="209" t="s">
        <v>309</v>
      </c>
      <c r="D69" s="190" t="s">
        <v>313</v>
      </c>
      <c r="E69" s="209" t="s">
        <v>252</v>
      </c>
      <c r="F69" s="190" t="s">
        <v>314</v>
      </c>
      <c r="G69" s="107">
        <v>134</v>
      </c>
      <c r="H69" s="107">
        <v>24.16</v>
      </c>
      <c r="I69" s="107" t="s">
        <v>123</v>
      </c>
      <c r="J69" s="107">
        <f t="shared" si="7"/>
        <v>109.84</v>
      </c>
      <c r="K69" s="190" t="s">
        <v>174</v>
      </c>
      <c r="L69" s="107">
        <v>2022</v>
      </c>
      <c r="M69" s="107">
        <v>2456</v>
      </c>
      <c r="N69" s="209" t="s">
        <v>264</v>
      </c>
      <c r="O69" s="107" t="s">
        <v>175</v>
      </c>
      <c r="P69" s="107">
        <v>193840071</v>
      </c>
      <c r="Q69" s="107">
        <v>81002710077</v>
      </c>
      <c r="R69" s="107">
        <v>1</v>
      </c>
      <c r="S69" s="107" t="s">
        <v>116</v>
      </c>
      <c r="T69" s="107">
        <v>1000203</v>
      </c>
      <c r="U69" s="107">
        <v>10203</v>
      </c>
      <c r="V69" s="107">
        <v>10203</v>
      </c>
      <c r="W69" s="107">
        <v>7</v>
      </c>
      <c r="X69" s="107">
        <v>2022</v>
      </c>
      <c r="Y69" s="107">
        <v>249</v>
      </c>
      <c r="Z69" s="107">
        <v>0</v>
      </c>
      <c r="AB69" s="107">
        <v>289</v>
      </c>
      <c r="AC69" s="209" t="s">
        <v>309</v>
      </c>
      <c r="AD69" s="210" t="s">
        <v>315</v>
      </c>
      <c r="AE69" s="210" t="s">
        <v>289</v>
      </c>
      <c r="AF69" s="211">
        <f t="shared" si="4"/>
        <v>-17</v>
      </c>
      <c r="AG69" s="212">
        <f t="shared" si="5"/>
        <v>109.84</v>
      </c>
      <c r="AH69" s="213">
        <f t="shared" si="6"/>
        <v>-1867.28</v>
      </c>
      <c r="AI69" s="208" t="s">
        <v>119</v>
      </c>
    </row>
    <row r="70" spans="1:35" x14ac:dyDescent="0.2">
      <c r="A70" s="107">
        <v>2022</v>
      </c>
      <c r="B70" s="107">
        <v>130</v>
      </c>
      <c r="C70" s="209" t="s">
        <v>309</v>
      </c>
      <c r="D70" s="190" t="s">
        <v>316</v>
      </c>
      <c r="E70" s="209" t="s">
        <v>252</v>
      </c>
      <c r="F70" s="190" t="s">
        <v>317</v>
      </c>
      <c r="G70" s="107">
        <v>209</v>
      </c>
      <c r="H70" s="107">
        <v>19</v>
      </c>
      <c r="I70" s="107" t="s">
        <v>123</v>
      </c>
      <c r="J70" s="107">
        <f t="shared" si="7"/>
        <v>190</v>
      </c>
      <c r="K70" s="190" t="s">
        <v>174</v>
      </c>
      <c r="L70" s="107">
        <v>2022</v>
      </c>
      <c r="M70" s="107">
        <v>2458</v>
      </c>
      <c r="N70" s="209" t="s">
        <v>264</v>
      </c>
      <c r="O70" s="107" t="s">
        <v>175</v>
      </c>
      <c r="P70" s="107">
        <v>193840071</v>
      </c>
      <c r="Q70" s="107">
        <v>81002710077</v>
      </c>
      <c r="R70" s="107">
        <v>1</v>
      </c>
      <c r="S70" s="107" t="s">
        <v>116</v>
      </c>
      <c r="T70" s="107">
        <v>1000203</v>
      </c>
      <c r="U70" s="107">
        <v>10203</v>
      </c>
      <c r="V70" s="107">
        <v>10203</v>
      </c>
      <c r="W70" s="107">
        <v>7</v>
      </c>
      <c r="X70" s="107">
        <v>2022</v>
      </c>
      <c r="Y70" s="107">
        <v>249</v>
      </c>
      <c r="Z70" s="107">
        <v>0</v>
      </c>
      <c r="AB70" s="107">
        <v>289</v>
      </c>
      <c r="AC70" s="209" t="s">
        <v>309</v>
      </c>
      <c r="AD70" s="210" t="s">
        <v>315</v>
      </c>
      <c r="AE70" s="210" t="s">
        <v>289</v>
      </c>
      <c r="AF70" s="211">
        <f t="shared" si="4"/>
        <v>-17</v>
      </c>
      <c r="AG70" s="212">
        <f t="shared" si="5"/>
        <v>190</v>
      </c>
      <c r="AH70" s="213">
        <f t="shared" si="6"/>
        <v>-3230</v>
      </c>
      <c r="AI70" s="208" t="s">
        <v>119</v>
      </c>
    </row>
    <row r="71" spans="1:35" x14ac:dyDescent="0.2">
      <c r="A71" s="107">
        <v>2022</v>
      </c>
      <c r="B71" s="107">
        <v>131</v>
      </c>
      <c r="C71" s="209" t="s">
        <v>309</v>
      </c>
      <c r="D71" s="190" t="s">
        <v>318</v>
      </c>
      <c r="E71" s="209" t="s">
        <v>319</v>
      </c>
      <c r="F71" s="190" t="s">
        <v>320</v>
      </c>
      <c r="G71" s="107">
        <v>168.36</v>
      </c>
      <c r="H71" s="107">
        <v>30.36</v>
      </c>
      <c r="I71" s="107" t="s">
        <v>123</v>
      </c>
      <c r="J71" s="107">
        <f t="shared" si="7"/>
        <v>138</v>
      </c>
      <c r="K71" s="190" t="s">
        <v>321</v>
      </c>
      <c r="L71" s="107">
        <v>2022</v>
      </c>
      <c r="M71" s="107">
        <v>2488</v>
      </c>
      <c r="N71" s="209" t="s">
        <v>319</v>
      </c>
      <c r="O71" s="107" t="s">
        <v>322</v>
      </c>
      <c r="P71" s="107">
        <v>3748730128</v>
      </c>
      <c r="Q71" s="107">
        <v>3748730128</v>
      </c>
      <c r="R71" s="107">
        <v>2</v>
      </c>
      <c r="S71" s="107" t="s">
        <v>136</v>
      </c>
      <c r="T71" s="107">
        <v>1000402</v>
      </c>
      <c r="U71" s="107">
        <v>10402</v>
      </c>
      <c r="V71" s="107">
        <v>10402</v>
      </c>
      <c r="W71" s="107">
        <v>35</v>
      </c>
      <c r="X71" s="107">
        <v>2022</v>
      </c>
      <c r="Y71" s="107">
        <v>358</v>
      </c>
      <c r="Z71" s="107">
        <v>0</v>
      </c>
      <c r="AB71" s="107">
        <v>290</v>
      </c>
      <c r="AC71" s="209" t="s">
        <v>309</v>
      </c>
      <c r="AD71" s="210" t="s">
        <v>323</v>
      </c>
      <c r="AE71" s="210" t="s">
        <v>289</v>
      </c>
      <c r="AF71" s="211">
        <f t="shared" si="4"/>
        <v>-20</v>
      </c>
      <c r="AG71" s="212">
        <f t="shared" si="5"/>
        <v>138</v>
      </c>
      <c r="AH71" s="213">
        <f t="shared" si="6"/>
        <v>-2760</v>
      </c>
      <c r="AI71" s="208" t="s">
        <v>119</v>
      </c>
    </row>
    <row r="72" spans="1:35" x14ac:dyDescent="0.2">
      <c r="A72" s="107">
        <v>2022</v>
      </c>
      <c r="B72" s="107">
        <v>133</v>
      </c>
      <c r="C72" s="209" t="s">
        <v>268</v>
      </c>
      <c r="D72" s="190" t="s">
        <v>324</v>
      </c>
      <c r="E72" s="209" t="s">
        <v>325</v>
      </c>
      <c r="F72" s="190" t="s">
        <v>326</v>
      </c>
      <c r="G72" s="107">
        <v>6141</v>
      </c>
      <c r="H72" s="107">
        <v>1107.3900000000001</v>
      </c>
      <c r="I72" s="107" t="s">
        <v>123</v>
      </c>
      <c r="J72" s="107">
        <f t="shared" si="7"/>
        <v>5033.6099999999997</v>
      </c>
      <c r="K72" s="190" t="s">
        <v>174</v>
      </c>
      <c r="L72" s="107">
        <v>2022</v>
      </c>
      <c r="M72" s="107">
        <v>2546</v>
      </c>
      <c r="N72" s="209" t="s">
        <v>325</v>
      </c>
      <c r="O72" s="107" t="s">
        <v>212</v>
      </c>
      <c r="P72" s="107">
        <v>1033180074</v>
      </c>
      <c r="Q72" s="107">
        <v>1033180074</v>
      </c>
      <c r="R72" s="107">
        <v>2</v>
      </c>
      <c r="S72" s="107" t="s">
        <v>136</v>
      </c>
      <c r="T72" s="107">
        <v>1000402</v>
      </c>
      <c r="U72" s="107">
        <v>10402</v>
      </c>
      <c r="V72" s="107">
        <v>10402</v>
      </c>
      <c r="W72" s="107">
        <v>52</v>
      </c>
      <c r="X72" s="107">
        <v>2022</v>
      </c>
      <c r="Y72" s="107">
        <v>169</v>
      </c>
      <c r="Z72" s="107">
        <v>0</v>
      </c>
      <c r="AB72" s="107">
        <v>291</v>
      </c>
      <c r="AC72" s="209" t="s">
        <v>268</v>
      </c>
      <c r="AD72" s="210" t="s">
        <v>327</v>
      </c>
      <c r="AE72" s="210" t="s">
        <v>289</v>
      </c>
      <c r="AF72" s="211">
        <f t="shared" ref="AF72:AF103" si="8">AE72-AD72</f>
        <v>-23</v>
      </c>
      <c r="AG72" s="212">
        <f t="shared" si="5"/>
        <v>5033.6099999999997</v>
      </c>
      <c r="AH72" s="213">
        <f t="shared" ref="AH72:AH103" si="9">AG72*AF72</f>
        <v>-115773.03</v>
      </c>
      <c r="AI72" s="208" t="s">
        <v>119</v>
      </c>
    </row>
    <row r="73" spans="1:35" x14ac:dyDescent="0.2">
      <c r="A73" s="107">
        <v>2022</v>
      </c>
      <c r="B73" s="107">
        <v>134</v>
      </c>
      <c r="C73" s="209" t="s">
        <v>268</v>
      </c>
      <c r="D73" s="190" t="s">
        <v>328</v>
      </c>
      <c r="E73" s="209" t="s">
        <v>325</v>
      </c>
      <c r="F73" s="190" t="s">
        <v>174</v>
      </c>
      <c r="G73" s="107">
        <v>11568.43</v>
      </c>
      <c r="H73" s="107">
        <v>2086.11</v>
      </c>
      <c r="I73" s="107" t="s">
        <v>123</v>
      </c>
      <c r="J73" s="107">
        <f t="shared" ref="J73:J104" si="10">IF(I73="SI", G73-H73,G73)</f>
        <v>9482.32</v>
      </c>
      <c r="K73" s="190" t="s">
        <v>174</v>
      </c>
      <c r="L73" s="107">
        <v>2022</v>
      </c>
      <c r="M73" s="107">
        <v>2561</v>
      </c>
      <c r="N73" s="209" t="s">
        <v>268</v>
      </c>
      <c r="O73" s="107" t="s">
        <v>212</v>
      </c>
      <c r="P73" s="107">
        <v>1033180074</v>
      </c>
      <c r="Q73" s="107">
        <v>1033180074</v>
      </c>
      <c r="R73" s="107">
        <v>2</v>
      </c>
      <c r="S73" s="107" t="s">
        <v>136</v>
      </c>
      <c r="T73" s="107">
        <v>2000401</v>
      </c>
      <c r="U73" s="107">
        <v>20401</v>
      </c>
      <c r="V73" s="107">
        <v>20401</v>
      </c>
      <c r="W73" s="107">
        <v>8</v>
      </c>
      <c r="X73" s="107">
        <v>2022</v>
      </c>
      <c r="Y73" s="107">
        <v>175</v>
      </c>
      <c r="Z73" s="107">
        <v>0</v>
      </c>
      <c r="AB73" s="107">
        <v>295</v>
      </c>
      <c r="AC73" s="209" t="s">
        <v>268</v>
      </c>
      <c r="AD73" s="210" t="s">
        <v>329</v>
      </c>
      <c r="AE73" s="210" t="s">
        <v>289</v>
      </c>
      <c r="AF73" s="211">
        <f t="shared" si="8"/>
        <v>-24</v>
      </c>
      <c r="AG73" s="212">
        <f t="shared" si="5"/>
        <v>9482.32</v>
      </c>
      <c r="AH73" s="213">
        <f t="shared" si="9"/>
        <v>-227575.67999999999</v>
      </c>
      <c r="AI73" s="208" t="s">
        <v>119</v>
      </c>
    </row>
    <row r="74" spans="1:35" x14ac:dyDescent="0.2">
      <c r="A74" s="107">
        <v>2022</v>
      </c>
      <c r="B74" s="107">
        <v>134</v>
      </c>
      <c r="C74" s="209" t="s">
        <v>268</v>
      </c>
      <c r="D74" s="190" t="s">
        <v>328</v>
      </c>
      <c r="E74" s="209" t="s">
        <v>325</v>
      </c>
      <c r="F74" s="190" t="s">
        <v>174</v>
      </c>
      <c r="G74" s="107">
        <v>3483.54</v>
      </c>
      <c r="H74" s="107">
        <v>628.17999999999995</v>
      </c>
      <c r="I74" s="107" t="s">
        <v>123</v>
      </c>
      <c r="J74" s="107">
        <f t="shared" si="10"/>
        <v>2855.36</v>
      </c>
      <c r="K74" s="190" t="s">
        <v>174</v>
      </c>
      <c r="L74" s="107">
        <v>2022</v>
      </c>
      <c r="M74" s="107">
        <v>2561</v>
      </c>
      <c r="N74" s="209" t="s">
        <v>268</v>
      </c>
      <c r="O74" s="107" t="s">
        <v>212</v>
      </c>
      <c r="P74" s="107">
        <v>1033180074</v>
      </c>
      <c r="Q74" s="107">
        <v>1033180074</v>
      </c>
      <c r="R74" s="107">
        <v>2</v>
      </c>
      <c r="S74" s="107" t="s">
        <v>136</v>
      </c>
      <c r="T74" s="107">
        <v>2000401</v>
      </c>
      <c r="U74" s="107">
        <v>20401</v>
      </c>
      <c r="V74" s="107">
        <v>20401</v>
      </c>
      <c r="W74" s="107">
        <v>8</v>
      </c>
      <c r="X74" s="107">
        <v>2022</v>
      </c>
      <c r="Y74" s="107">
        <v>173</v>
      </c>
      <c r="Z74" s="107">
        <v>0</v>
      </c>
      <c r="AB74" s="107">
        <v>293</v>
      </c>
      <c r="AC74" s="209" t="s">
        <v>268</v>
      </c>
      <c r="AD74" s="210" t="s">
        <v>329</v>
      </c>
      <c r="AE74" s="210" t="s">
        <v>289</v>
      </c>
      <c r="AF74" s="211">
        <f t="shared" si="8"/>
        <v>-24</v>
      </c>
      <c r="AG74" s="212">
        <f t="shared" si="5"/>
        <v>2855.36</v>
      </c>
      <c r="AH74" s="213">
        <f t="shared" si="9"/>
        <v>-68528.639999999999</v>
      </c>
      <c r="AI74" s="208" t="s">
        <v>119</v>
      </c>
    </row>
    <row r="75" spans="1:35" x14ac:dyDescent="0.2">
      <c r="A75" s="107">
        <v>2022</v>
      </c>
      <c r="B75" s="107">
        <v>134</v>
      </c>
      <c r="C75" s="209" t="s">
        <v>268</v>
      </c>
      <c r="D75" s="190" t="s">
        <v>328</v>
      </c>
      <c r="E75" s="209" t="s">
        <v>325</v>
      </c>
      <c r="F75" s="190" t="s">
        <v>174</v>
      </c>
      <c r="G75" s="107">
        <v>5502.81</v>
      </c>
      <c r="H75" s="107">
        <v>992.31</v>
      </c>
      <c r="I75" s="107" t="s">
        <v>123</v>
      </c>
      <c r="J75" s="107">
        <f t="shared" si="10"/>
        <v>4510.5</v>
      </c>
      <c r="K75" s="190" t="s">
        <v>174</v>
      </c>
      <c r="L75" s="107">
        <v>2022</v>
      </c>
      <c r="M75" s="107">
        <v>2561</v>
      </c>
      <c r="N75" s="209" t="s">
        <v>268</v>
      </c>
      <c r="O75" s="107" t="s">
        <v>212</v>
      </c>
      <c r="P75" s="107">
        <v>1033180074</v>
      </c>
      <c r="Q75" s="107">
        <v>1033180074</v>
      </c>
      <c r="R75" s="107">
        <v>2</v>
      </c>
      <c r="S75" s="107" t="s">
        <v>136</v>
      </c>
      <c r="T75" s="107">
        <v>2000401</v>
      </c>
      <c r="U75" s="107">
        <v>20401</v>
      </c>
      <c r="V75" s="107">
        <v>20401</v>
      </c>
      <c r="W75" s="107">
        <v>8</v>
      </c>
      <c r="X75" s="107">
        <v>2022</v>
      </c>
      <c r="Y75" s="107">
        <v>174</v>
      </c>
      <c r="Z75" s="107">
        <v>0</v>
      </c>
      <c r="AB75" s="107">
        <v>294</v>
      </c>
      <c r="AC75" s="209" t="s">
        <v>268</v>
      </c>
      <c r="AD75" s="210" t="s">
        <v>329</v>
      </c>
      <c r="AE75" s="210" t="s">
        <v>289</v>
      </c>
      <c r="AF75" s="211">
        <f t="shared" si="8"/>
        <v>-24</v>
      </c>
      <c r="AG75" s="212">
        <f t="shared" si="5"/>
        <v>4510.5</v>
      </c>
      <c r="AH75" s="213">
        <f t="shared" si="9"/>
        <v>-108252</v>
      </c>
      <c r="AI75" s="208" t="s">
        <v>119</v>
      </c>
    </row>
    <row r="76" spans="1:35" x14ac:dyDescent="0.2">
      <c r="A76" s="107">
        <v>2022</v>
      </c>
      <c r="B76" s="107">
        <v>135</v>
      </c>
      <c r="C76" s="209" t="s">
        <v>283</v>
      </c>
      <c r="D76" s="190" t="s">
        <v>330</v>
      </c>
      <c r="E76" s="209" t="s">
        <v>331</v>
      </c>
      <c r="F76" s="190" t="s">
        <v>332</v>
      </c>
      <c r="G76" s="107">
        <v>177.55</v>
      </c>
      <c r="H76" s="107">
        <v>32.020000000000003</v>
      </c>
      <c r="I76" s="107" t="s">
        <v>123</v>
      </c>
      <c r="J76" s="107">
        <f t="shared" si="10"/>
        <v>145.53</v>
      </c>
      <c r="K76" s="190" t="s">
        <v>333</v>
      </c>
      <c r="L76" s="107">
        <v>2022</v>
      </c>
      <c r="M76" s="107">
        <v>2586</v>
      </c>
      <c r="N76" s="209" t="s">
        <v>334</v>
      </c>
      <c r="O76" s="107" t="s">
        <v>335</v>
      </c>
      <c r="P76" s="107">
        <v>2973040963</v>
      </c>
      <c r="Q76" s="107">
        <v>2973040963</v>
      </c>
      <c r="R76" s="107">
        <v>1</v>
      </c>
      <c r="S76" s="107" t="s">
        <v>116</v>
      </c>
      <c r="T76" s="107">
        <v>1000202</v>
      </c>
      <c r="U76" s="107">
        <v>10202</v>
      </c>
      <c r="V76" s="107">
        <v>10202</v>
      </c>
      <c r="W76" s="107">
        <v>30</v>
      </c>
      <c r="X76" s="107">
        <v>2022</v>
      </c>
      <c r="Y76" s="107">
        <v>138</v>
      </c>
      <c r="Z76" s="107">
        <v>0</v>
      </c>
      <c r="AB76" s="107">
        <v>298</v>
      </c>
      <c r="AC76" s="209" t="s">
        <v>283</v>
      </c>
      <c r="AD76" s="210" t="s">
        <v>336</v>
      </c>
      <c r="AE76" s="210" t="s">
        <v>289</v>
      </c>
      <c r="AF76" s="211">
        <f t="shared" si="8"/>
        <v>-27</v>
      </c>
      <c r="AG76" s="212">
        <f t="shared" si="5"/>
        <v>145.53</v>
      </c>
      <c r="AH76" s="213">
        <f t="shared" si="9"/>
        <v>-3929.31</v>
      </c>
      <c r="AI76" s="208" t="s">
        <v>119</v>
      </c>
    </row>
    <row r="77" spans="1:35" x14ac:dyDescent="0.2">
      <c r="C77" s="209"/>
      <c r="D77" s="190"/>
      <c r="E77" s="209"/>
      <c r="F77" s="190"/>
      <c r="G77" s="107"/>
      <c r="H77" s="107"/>
      <c r="I77" s="107"/>
      <c r="J77" s="107"/>
      <c r="K77" s="190"/>
      <c r="N77" s="209"/>
      <c r="O77" s="107"/>
      <c r="P77" s="107"/>
      <c r="Q77" s="107"/>
      <c r="S77" s="107"/>
      <c r="AC77" s="209"/>
      <c r="AD77" s="214"/>
      <c r="AE77" s="214"/>
      <c r="AF77" s="215"/>
      <c r="AG77" s="216"/>
      <c r="AH77" s="216"/>
      <c r="AI77" s="217"/>
    </row>
    <row r="78" spans="1:35" x14ac:dyDescent="0.2">
      <c r="C78" s="209"/>
      <c r="D78" s="190"/>
      <c r="E78" s="209"/>
      <c r="F78" s="190"/>
      <c r="G78" s="107"/>
      <c r="H78" s="107"/>
      <c r="I78" s="107"/>
      <c r="J78" s="107"/>
      <c r="K78" s="190"/>
      <c r="N78" s="209"/>
      <c r="O78" s="107"/>
      <c r="P78" s="107"/>
      <c r="Q78" s="107"/>
      <c r="S78" s="107"/>
      <c r="AC78" s="209"/>
      <c r="AD78" s="214"/>
      <c r="AE78" s="214"/>
      <c r="AF78" s="218" t="s">
        <v>337</v>
      </c>
      <c r="AG78" s="219">
        <f>SUM(AG8:AG76)</f>
        <v>217748.43999999992</v>
      </c>
      <c r="AH78" s="219">
        <f>SUM(AH8:AH76)</f>
        <v>-11240993.84</v>
      </c>
      <c r="AI78" s="217"/>
    </row>
    <row r="79" spans="1:35" x14ac:dyDescent="0.2">
      <c r="C79" s="209"/>
      <c r="D79" s="190"/>
      <c r="E79" s="209"/>
      <c r="F79" s="190"/>
      <c r="G79" s="107"/>
      <c r="H79" s="107"/>
      <c r="I79" s="107"/>
      <c r="J79" s="107"/>
      <c r="K79" s="190"/>
      <c r="N79" s="209"/>
      <c r="O79" s="107"/>
      <c r="P79" s="107"/>
      <c r="Q79" s="107"/>
      <c r="S79" s="107"/>
      <c r="AC79" s="209"/>
      <c r="AD79" s="214"/>
      <c r="AE79" s="214"/>
      <c r="AF79" s="218" t="s">
        <v>338</v>
      </c>
      <c r="AG79" s="219"/>
      <c r="AH79" s="219">
        <f>IF(AG78&lt;&gt;0,AH78/AG78,0)</f>
        <v>-51.623762907325556</v>
      </c>
      <c r="AI79" s="217"/>
    </row>
    <row r="80" spans="1:35" x14ac:dyDescent="0.2">
      <c r="C80" s="107"/>
      <c r="D80" s="107"/>
      <c r="E80" s="107"/>
      <c r="F80" s="107"/>
      <c r="G80" s="107"/>
      <c r="H80" s="107"/>
      <c r="I80" s="107"/>
      <c r="J80" s="107"/>
      <c r="N80" s="107"/>
      <c r="O80" s="107"/>
      <c r="P80" s="107"/>
      <c r="Q80" s="107"/>
      <c r="S80" s="107"/>
      <c r="AC80" s="107"/>
      <c r="AD80" s="107"/>
      <c r="AE80" s="107"/>
      <c r="AF80" s="107"/>
      <c r="AG80" s="107"/>
      <c r="AH80" s="118"/>
    </row>
    <row r="81" spans="3:34" x14ac:dyDescent="0.2">
      <c r="C81" s="107"/>
      <c r="D81" s="107"/>
      <c r="E81" s="107"/>
      <c r="F81" s="107"/>
      <c r="G81" s="107"/>
      <c r="H81" s="107"/>
      <c r="I81" s="107"/>
      <c r="J81" s="107"/>
      <c r="N81" s="107"/>
      <c r="O81" s="107"/>
      <c r="P81" s="107"/>
      <c r="Q81" s="107"/>
      <c r="S81" s="107"/>
      <c r="AC81" s="107"/>
      <c r="AD81" s="107"/>
      <c r="AE81" s="107"/>
      <c r="AF81" s="107"/>
      <c r="AG81" s="107"/>
      <c r="AH81" s="118"/>
    </row>
    <row r="82" spans="3:34" x14ac:dyDescent="0.2">
      <c r="C82" s="107"/>
      <c r="D82" s="107"/>
      <c r="E82" s="107"/>
      <c r="F82" s="107"/>
      <c r="G82" s="107"/>
      <c r="H82" s="107"/>
      <c r="I82" s="107"/>
      <c r="J82" s="107"/>
      <c r="N82" s="107"/>
      <c r="O82" s="107"/>
      <c r="P82" s="107"/>
      <c r="Q82" s="107"/>
      <c r="S82" s="107"/>
      <c r="AC82" s="107"/>
      <c r="AD82" s="107"/>
      <c r="AE82" s="107"/>
      <c r="AF82" s="107"/>
      <c r="AG82" s="107"/>
      <c r="AH82" s="118"/>
    </row>
    <row r="83" spans="3:34" x14ac:dyDescent="0.2">
      <c r="C83" s="107"/>
      <c r="D83" s="107"/>
      <c r="E83" s="107"/>
      <c r="F83" s="107"/>
      <c r="G83" s="107"/>
      <c r="H83" s="107"/>
      <c r="I83" s="107"/>
      <c r="J83" s="107"/>
      <c r="N83" s="107"/>
      <c r="O83" s="107"/>
      <c r="P83" s="107"/>
      <c r="Q83" s="107"/>
      <c r="S83" s="107"/>
      <c r="AC83" s="107"/>
      <c r="AD83" s="107"/>
      <c r="AE83" s="107"/>
      <c r="AF83" s="107"/>
      <c r="AG83" s="107"/>
      <c r="AH83" s="118"/>
    </row>
    <row r="84" spans="3:34" x14ac:dyDescent="0.2">
      <c r="C84" s="107"/>
      <c r="D84" s="107"/>
      <c r="E84" s="107"/>
      <c r="F84" s="107"/>
      <c r="G84" s="107"/>
      <c r="H84" s="107"/>
      <c r="I84" s="107"/>
      <c r="J84" s="107"/>
      <c r="N84" s="107"/>
      <c r="O84" s="107"/>
      <c r="P84" s="107"/>
      <c r="Q84" s="107"/>
      <c r="S84" s="107"/>
      <c r="AC84" s="107"/>
      <c r="AD84" s="107"/>
      <c r="AE84" s="107"/>
      <c r="AF84" s="107"/>
      <c r="AG84" s="107"/>
      <c r="AH84" s="118"/>
    </row>
    <row r="85" spans="3:34" x14ac:dyDescent="0.2">
      <c r="C85" s="107"/>
      <c r="D85" s="107"/>
      <c r="E85" s="107"/>
      <c r="F85" s="107"/>
      <c r="G85" s="107"/>
      <c r="H85" s="107"/>
      <c r="I85" s="107"/>
      <c r="J85" s="107"/>
      <c r="N85" s="107"/>
      <c r="O85" s="107"/>
      <c r="P85" s="107"/>
      <c r="Q85" s="107"/>
      <c r="S85" s="107"/>
      <c r="AC85" s="107"/>
      <c r="AD85" s="107"/>
      <c r="AE85" s="107"/>
      <c r="AF85" s="107"/>
      <c r="AG85" s="107"/>
      <c r="AH85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 xr:uid="{0832D138-E382-4F3B-995E-CAD6795865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6CC86-F67F-4B38-A48E-8E394F03A4E5}">
  <dimension ref="A1:P68"/>
  <sheetViews>
    <sheetView showGridLines="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6" ht="23.1" customHeight="1" x14ac:dyDescent="0.35">
      <c r="A1" s="238" t="s">
        <v>339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8"/>
    </row>
    <row r="2" spans="1:16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6" ht="23.1" customHeight="1" x14ac:dyDescent="0.2">
      <c r="A3" s="241" t="s">
        <v>340</v>
      </c>
      <c r="B3" s="242"/>
      <c r="C3" s="242"/>
      <c r="D3" s="242"/>
      <c r="E3" s="242"/>
      <c r="F3" s="242"/>
      <c r="G3" s="242"/>
      <c r="H3" s="242"/>
      <c r="I3" s="242"/>
      <c r="J3" s="242"/>
      <c r="K3" s="257"/>
      <c r="L3" s="257"/>
      <c r="M3" s="257"/>
      <c r="N3" s="257"/>
      <c r="O3" s="258"/>
    </row>
    <row r="4" spans="1:16" ht="23.1" customHeight="1" x14ac:dyDescent="0.2">
      <c r="A4" s="241"/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8"/>
    </row>
    <row r="5" spans="1:16" s="62" customFormat="1" ht="23.1" customHeight="1" x14ac:dyDescent="0.2">
      <c r="A5" s="255" t="s">
        <v>62</v>
      </c>
      <c r="B5" s="256"/>
      <c r="C5" s="256"/>
      <c r="D5" s="256"/>
      <c r="E5" s="256"/>
      <c r="F5" s="256"/>
      <c r="G5" s="256"/>
      <c r="H5" s="256"/>
      <c r="I5" s="256"/>
      <c r="J5" s="256"/>
      <c r="K5" s="275" t="s">
        <v>63</v>
      </c>
      <c r="L5" s="276"/>
      <c r="M5" s="276"/>
      <c r="N5" s="276"/>
      <c r="O5" s="277"/>
    </row>
    <row r="6" spans="1:16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57</v>
      </c>
      <c r="L6" s="72" t="s">
        <v>58</v>
      </c>
      <c r="M6" s="126" t="s">
        <v>60</v>
      </c>
      <c r="N6" s="123" t="s">
        <v>59</v>
      </c>
      <c r="O6" s="133" t="s">
        <v>61</v>
      </c>
    </row>
    <row r="7" spans="1:16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6" x14ac:dyDescent="0.2">
      <c r="A8" s="220">
        <v>164</v>
      </c>
      <c r="B8" s="75" t="s">
        <v>341</v>
      </c>
      <c r="C8" s="76" t="s">
        <v>175</v>
      </c>
      <c r="D8" s="77" t="s">
        <v>342</v>
      </c>
      <c r="E8" s="78"/>
      <c r="F8" s="77"/>
      <c r="G8" s="221" t="s">
        <v>174</v>
      </c>
      <c r="H8" s="75"/>
      <c r="I8" s="77"/>
      <c r="J8" s="79">
        <v>3709.6</v>
      </c>
      <c r="K8" s="222"/>
      <c r="L8" s="223" t="s">
        <v>341</v>
      </c>
      <c r="M8" s="224">
        <f t="shared" ref="M8:M39" si="0">IF(K8&lt;&gt;"",L8-K8,0)</f>
        <v>0</v>
      </c>
      <c r="N8" s="225">
        <v>3709.6</v>
      </c>
      <c r="O8" s="226">
        <f t="shared" ref="O8:O39" si="1">IF(K8&lt;&gt;"",N8*M8,0)</f>
        <v>0</v>
      </c>
      <c r="P8">
        <f t="shared" ref="P8:P39" si="2">IF(K8&lt;&gt;"",N8,0)</f>
        <v>0</v>
      </c>
    </row>
    <row r="9" spans="1:16" x14ac:dyDescent="0.2">
      <c r="A9" s="220">
        <v>165</v>
      </c>
      <c r="B9" s="75" t="s">
        <v>341</v>
      </c>
      <c r="C9" s="76" t="s">
        <v>175</v>
      </c>
      <c r="D9" s="77" t="s">
        <v>343</v>
      </c>
      <c r="E9" s="78"/>
      <c r="F9" s="77"/>
      <c r="G9" s="221" t="s">
        <v>174</v>
      </c>
      <c r="H9" s="75"/>
      <c r="I9" s="77"/>
      <c r="J9" s="79">
        <v>1256</v>
      </c>
      <c r="K9" s="222"/>
      <c r="L9" s="223" t="s">
        <v>341</v>
      </c>
      <c r="M9" s="224">
        <f t="shared" si="0"/>
        <v>0</v>
      </c>
      <c r="N9" s="225">
        <v>1256</v>
      </c>
      <c r="O9" s="226">
        <f t="shared" si="1"/>
        <v>0</v>
      </c>
      <c r="P9">
        <f t="shared" si="2"/>
        <v>0</v>
      </c>
    </row>
    <row r="10" spans="1:16" x14ac:dyDescent="0.2">
      <c r="A10" s="220">
        <v>167</v>
      </c>
      <c r="B10" s="75" t="s">
        <v>344</v>
      </c>
      <c r="C10" s="76" t="s">
        <v>345</v>
      </c>
      <c r="D10" s="77" t="s">
        <v>346</v>
      </c>
      <c r="E10" s="78"/>
      <c r="F10" s="77"/>
      <c r="G10" s="221" t="s">
        <v>174</v>
      </c>
      <c r="H10" s="75"/>
      <c r="I10" s="77"/>
      <c r="J10" s="79">
        <v>0.45</v>
      </c>
      <c r="K10" s="222"/>
      <c r="L10" s="223" t="s">
        <v>344</v>
      </c>
      <c r="M10" s="224">
        <f t="shared" si="0"/>
        <v>0</v>
      </c>
      <c r="N10" s="225">
        <v>0.45</v>
      </c>
      <c r="O10" s="226">
        <f t="shared" si="1"/>
        <v>0</v>
      </c>
      <c r="P10">
        <f t="shared" si="2"/>
        <v>0</v>
      </c>
    </row>
    <row r="11" spans="1:16" x14ac:dyDescent="0.2">
      <c r="A11" s="220">
        <v>168</v>
      </c>
      <c r="B11" s="75" t="s">
        <v>344</v>
      </c>
      <c r="C11" s="76" t="s">
        <v>347</v>
      </c>
      <c r="D11" s="77" t="s">
        <v>348</v>
      </c>
      <c r="E11" s="78"/>
      <c r="F11" s="77"/>
      <c r="G11" s="221" t="s">
        <v>174</v>
      </c>
      <c r="H11" s="75"/>
      <c r="I11" s="77"/>
      <c r="J11" s="79">
        <v>20</v>
      </c>
      <c r="K11" s="222"/>
      <c r="L11" s="223" t="s">
        <v>344</v>
      </c>
      <c r="M11" s="224">
        <f t="shared" si="0"/>
        <v>0</v>
      </c>
      <c r="N11" s="225">
        <v>20</v>
      </c>
      <c r="O11" s="226">
        <f t="shared" si="1"/>
        <v>0</v>
      </c>
      <c r="P11">
        <f t="shared" si="2"/>
        <v>0</v>
      </c>
    </row>
    <row r="12" spans="1:16" x14ac:dyDescent="0.2">
      <c r="A12" s="220">
        <v>169</v>
      </c>
      <c r="B12" s="75" t="s">
        <v>344</v>
      </c>
      <c r="C12" s="76" t="s">
        <v>349</v>
      </c>
      <c r="D12" s="77" t="s">
        <v>350</v>
      </c>
      <c r="E12" s="78"/>
      <c r="F12" s="77"/>
      <c r="G12" s="221" t="s">
        <v>174</v>
      </c>
      <c r="H12" s="75"/>
      <c r="I12" s="77"/>
      <c r="J12" s="79">
        <v>2115</v>
      </c>
      <c r="K12" s="222"/>
      <c r="L12" s="223" t="s">
        <v>344</v>
      </c>
      <c r="M12" s="224">
        <f t="shared" si="0"/>
        <v>0</v>
      </c>
      <c r="N12" s="225">
        <v>2115</v>
      </c>
      <c r="O12" s="226">
        <f t="shared" si="1"/>
        <v>0</v>
      </c>
      <c r="P12">
        <f t="shared" si="2"/>
        <v>0</v>
      </c>
    </row>
    <row r="13" spans="1:16" x14ac:dyDescent="0.2">
      <c r="A13" s="220">
        <v>170</v>
      </c>
      <c r="B13" s="75" t="s">
        <v>344</v>
      </c>
      <c r="C13" s="76" t="s">
        <v>351</v>
      </c>
      <c r="D13" s="77" t="s">
        <v>352</v>
      </c>
      <c r="E13" s="78"/>
      <c r="F13" s="77"/>
      <c r="G13" s="221" t="s">
        <v>174</v>
      </c>
      <c r="H13" s="75"/>
      <c r="I13" s="77"/>
      <c r="J13" s="79">
        <v>646</v>
      </c>
      <c r="K13" s="222"/>
      <c r="L13" s="223" t="s">
        <v>344</v>
      </c>
      <c r="M13" s="224">
        <f t="shared" si="0"/>
        <v>0</v>
      </c>
      <c r="N13" s="225">
        <v>646</v>
      </c>
      <c r="O13" s="226">
        <f t="shared" si="1"/>
        <v>0</v>
      </c>
      <c r="P13">
        <f t="shared" si="2"/>
        <v>0</v>
      </c>
    </row>
    <row r="14" spans="1:16" x14ac:dyDescent="0.2">
      <c r="A14" s="220">
        <v>171</v>
      </c>
      <c r="B14" s="75" t="s">
        <v>344</v>
      </c>
      <c r="C14" s="76" t="s">
        <v>353</v>
      </c>
      <c r="D14" s="77" t="s">
        <v>354</v>
      </c>
      <c r="E14" s="78"/>
      <c r="F14" s="77"/>
      <c r="G14" s="221" t="s">
        <v>174</v>
      </c>
      <c r="H14" s="75"/>
      <c r="I14" s="77"/>
      <c r="J14" s="79">
        <v>646</v>
      </c>
      <c r="K14" s="222"/>
      <c r="L14" s="223" t="s">
        <v>344</v>
      </c>
      <c r="M14" s="224">
        <f t="shared" si="0"/>
        <v>0</v>
      </c>
      <c r="N14" s="225">
        <v>646</v>
      </c>
      <c r="O14" s="226">
        <f t="shared" si="1"/>
        <v>0</v>
      </c>
      <c r="P14">
        <f t="shared" si="2"/>
        <v>0</v>
      </c>
    </row>
    <row r="15" spans="1:16" x14ac:dyDescent="0.2">
      <c r="A15" s="220">
        <v>172</v>
      </c>
      <c r="B15" s="75" t="s">
        <v>344</v>
      </c>
      <c r="C15" s="76" t="s">
        <v>355</v>
      </c>
      <c r="D15" s="77" t="s">
        <v>356</v>
      </c>
      <c r="E15" s="78"/>
      <c r="F15" s="77"/>
      <c r="G15" s="221" t="s">
        <v>174</v>
      </c>
      <c r="H15" s="75"/>
      <c r="I15" s="77"/>
      <c r="J15" s="79">
        <v>888.25</v>
      </c>
      <c r="K15" s="222"/>
      <c r="L15" s="223" t="s">
        <v>344</v>
      </c>
      <c r="M15" s="224">
        <f t="shared" si="0"/>
        <v>0</v>
      </c>
      <c r="N15" s="225">
        <v>888.25</v>
      </c>
      <c r="O15" s="226">
        <f t="shared" si="1"/>
        <v>0</v>
      </c>
      <c r="P15">
        <f t="shared" si="2"/>
        <v>0</v>
      </c>
    </row>
    <row r="16" spans="1:16" x14ac:dyDescent="0.2">
      <c r="A16" s="220">
        <v>179</v>
      </c>
      <c r="B16" s="75" t="s">
        <v>344</v>
      </c>
      <c r="C16" s="76" t="s">
        <v>357</v>
      </c>
      <c r="D16" s="77" t="s">
        <v>358</v>
      </c>
      <c r="E16" s="78"/>
      <c r="F16" s="77"/>
      <c r="G16" s="221" t="s">
        <v>174</v>
      </c>
      <c r="H16" s="75"/>
      <c r="I16" s="77"/>
      <c r="J16" s="79">
        <v>21.91</v>
      </c>
      <c r="K16" s="222"/>
      <c r="L16" s="223" t="s">
        <v>344</v>
      </c>
      <c r="M16" s="224">
        <f t="shared" si="0"/>
        <v>0</v>
      </c>
      <c r="N16" s="225">
        <v>21.91</v>
      </c>
      <c r="O16" s="226">
        <f t="shared" si="1"/>
        <v>0</v>
      </c>
      <c r="P16">
        <f t="shared" si="2"/>
        <v>0</v>
      </c>
    </row>
    <row r="17" spans="1:16" x14ac:dyDescent="0.2">
      <c r="A17" s="220">
        <v>185</v>
      </c>
      <c r="B17" s="75" t="s">
        <v>344</v>
      </c>
      <c r="C17" s="76" t="s">
        <v>359</v>
      </c>
      <c r="D17" s="77" t="s">
        <v>360</v>
      </c>
      <c r="E17" s="78"/>
      <c r="F17" s="77"/>
      <c r="G17" s="221" t="s">
        <v>174</v>
      </c>
      <c r="H17" s="75"/>
      <c r="I17" s="77"/>
      <c r="J17" s="79">
        <v>322.58</v>
      </c>
      <c r="K17" s="222"/>
      <c r="L17" s="223" t="s">
        <v>344</v>
      </c>
      <c r="M17" s="224">
        <f t="shared" si="0"/>
        <v>0</v>
      </c>
      <c r="N17" s="225">
        <v>322.58</v>
      </c>
      <c r="O17" s="226">
        <f t="shared" si="1"/>
        <v>0</v>
      </c>
      <c r="P17">
        <f t="shared" si="2"/>
        <v>0</v>
      </c>
    </row>
    <row r="18" spans="1:16" x14ac:dyDescent="0.2">
      <c r="A18" s="220">
        <v>186</v>
      </c>
      <c r="B18" s="75" t="s">
        <v>344</v>
      </c>
      <c r="C18" s="76" t="s">
        <v>359</v>
      </c>
      <c r="D18" s="77" t="s">
        <v>361</v>
      </c>
      <c r="E18" s="78"/>
      <c r="F18" s="77"/>
      <c r="G18" s="221" t="s">
        <v>174</v>
      </c>
      <c r="H18" s="75"/>
      <c r="I18" s="77"/>
      <c r="J18" s="79">
        <v>649.76</v>
      </c>
      <c r="K18" s="222"/>
      <c r="L18" s="223" t="s">
        <v>344</v>
      </c>
      <c r="M18" s="224">
        <f t="shared" si="0"/>
        <v>0</v>
      </c>
      <c r="N18" s="225">
        <v>649.76</v>
      </c>
      <c r="O18" s="226">
        <f t="shared" si="1"/>
        <v>0</v>
      </c>
      <c r="P18">
        <f t="shared" si="2"/>
        <v>0</v>
      </c>
    </row>
    <row r="19" spans="1:16" x14ac:dyDescent="0.2">
      <c r="A19" s="220">
        <v>198</v>
      </c>
      <c r="B19" s="75" t="s">
        <v>344</v>
      </c>
      <c r="C19" s="76" t="s">
        <v>362</v>
      </c>
      <c r="D19" s="77" t="s">
        <v>363</v>
      </c>
      <c r="E19" s="78"/>
      <c r="F19" s="77"/>
      <c r="G19" s="221" t="s">
        <v>174</v>
      </c>
      <c r="H19" s="75"/>
      <c r="I19" s="77"/>
      <c r="J19" s="79">
        <v>80.19</v>
      </c>
      <c r="K19" s="222"/>
      <c r="L19" s="223" t="s">
        <v>344</v>
      </c>
      <c r="M19" s="224">
        <f t="shared" si="0"/>
        <v>0</v>
      </c>
      <c r="N19" s="225">
        <v>80.19</v>
      </c>
      <c r="O19" s="226">
        <f t="shared" si="1"/>
        <v>0</v>
      </c>
      <c r="P19">
        <f t="shared" si="2"/>
        <v>0</v>
      </c>
    </row>
    <row r="20" spans="1:16" x14ac:dyDescent="0.2">
      <c r="A20" s="220">
        <v>200</v>
      </c>
      <c r="B20" s="75" t="s">
        <v>183</v>
      </c>
      <c r="C20" s="76" t="s">
        <v>364</v>
      </c>
      <c r="D20" s="77" t="s">
        <v>365</v>
      </c>
      <c r="E20" s="78"/>
      <c r="F20" s="77"/>
      <c r="G20" s="221" t="s">
        <v>174</v>
      </c>
      <c r="H20" s="75"/>
      <c r="I20" s="77"/>
      <c r="J20" s="79">
        <v>500</v>
      </c>
      <c r="K20" s="222"/>
      <c r="L20" s="223" t="s">
        <v>183</v>
      </c>
      <c r="M20" s="224">
        <f t="shared" si="0"/>
        <v>0</v>
      </c>
      <c r="N20" s="225">
        <v>500</v>
      </c>
      <c r="O20" s="226">
        <f t="shared" si="1"/>
        <v>0</v>
      </c>
      <c r="P20">
        <f t="shared" si="2"/>
        <v>0</v>
      </c>
    </row>
    <row r="21" spans="1:16" x14ac:dyDescent="0.2">
      <c r="A21" s="220">
        <v>208</v>
      </c>
      <c r="B21" s="75" t="s">
        <v>366</v>
      </c>
      <c r="C21" s="76" t="s">
        <v>367</v>
      </c>
      <c r="D21" s="77" t="s">
        <v>368</v>
      </c>
      <c r="E21" s="78"/>
      <c r="F21" s="77"/>
      <c r="G21" s="221" t="s">
        <v>174</v>
      </c>
      <c r="H21" s="75"/>
      <c r="I21" s="77"/>
      <c r="J21" s="79">
        <v>2245.7399999999998</v>
      </c>
      <c r="K21" s="222"/>
      <c r="L21" s="223" t="s">
        <v>366</v>
      </c>
      <c r="M21" s="224">
        <f t="shared" si="0"/>
        <v>0</v>
      </c>
      <c r="N21" s="225">
        <v>2245.7399999999998</v>
      </c>
      <c r="O21" s="226">
        <f t="shared" si="1"/>
        <v>0</v>
      </c>
      <c r="P21">
        <f t="shared" si="2"/>
        <v>0</v>
      </c>
    </row>
    <row r="22" spans="1:16" x14ac:dyDescent="0.2">
      <c r="A22" s="220">
        <v>209</v>
      </c>
      <c r="B22" s="75" t="s">
        <v>366</v>
      </c>
      <c r="C22" s="76" t="s">
        <v>367</v>
      </c>
      <c r="D22" s="77" t="s">
        <v>368</v>
      </c>
      <c r="E22" s="78"/>
      <c r="F22" s="77"/>
      <c r="G22" s="221" t="s">
        <v>174</v>
      </c>
      <c r="H22" s="75"/>
      <c r="I22" s="77"/>
      <c r="J22" s="79">
        <v>3500</v>
      </c>
      <c r="K22" s="222"/>
      <c r="L22" s="223" t="s">
        <v>366</v>
      </c>
      <c r="M22" s="224">
        <f t="shared" si="0"/>
        <v>0</v>
      </c>
      <c r="N22" s="225">
        <v>3500</v>
      </c>
      <c r="O22" s="226">
        <f t="shared" si="1"/>
        <v>0</v>
      </c>
      <c r="P22">
        <f t="shared" si="2"/>
        <v>0</v>
      </c>
    </row>
    <row r="23" spans="1:16" x14ac:dyDescent="0.2">
      <c r="A23" s="220">
        <v>210</v>
      </c>
      <c r="B23" s="75" t="s">
        <v>366</v>
      </c>
      <c r="C23" s="76" t="s">
        <v>367</v>
      </c>
      <c r="D23" s="77" t="s">
        <v>368</v>
      </c>
      <c r="E23" s="78"/>
      <c r="F23" s="77"/>
      <c r="G23" s="221" t="s">
        <v>174</v>
      </c>
      <c r="H23" s="75"/>
      <c r="I23" s="77"/>
      <c r="J23" s="79">
        <v>5000</v>
      </c>
      <c r="K23" s="222"/>
      <c r="L23" s="223" t="s">
        <v>366</v>
      </c>
      <c r="M23" s="224">
        <f t="shared" si="0"/>
        <v>0</v>
      </c>
      <c r="N23" s="225">
        <v>5000</v>
      </c>
      <c r="O23" s="226">
        <f t="shared" si="1"/>
        <v>0</v>
      </c>
      <c r="P23">
        <f t="shared" si="2"/>
        <v>0</v>
      </c>
    </row>
    <row r="24" spans="1:16" x14ac:dyDescent="0.2">
      <c r="A24" s="220">
        <v>211</v>
      </c>
      <c r="B24" s="75" t="s">
        <v>366</v>
      </c>
      <c r="C24" s="76" t="s">
        <v>367</v>
      </c>
      <c r="D24" s="77" t="s">
        <v>368</v>
      </c>
      <c r="E24" s="78"/>
      <c r="F24" s="77"/>
      <c r="G24" s="221" t="s">
        <v>174</v>
      </c>
      <c r="H24" s="75"/>
      <c r="I24" s="77"/>
      <c r="J24" s="79">
        <v>2356.8000000000002</v>
      </c>
      <c r="K24" s="222"/>
      <c r="L24" s="223" t="s">
        <v>366</v>
      </c>
      <c r="M24" s="224">
        <f t="shared" si="0"/>
        <v>0</v>
      </c>
      <c r="N24" s="225">
        <v>2356.8000000000002</v>
      </c>
      <c r="O24" s="226">
        <f t="shared" si="1"/>
        <v>0</v>
      </c>
      <c r="P24">
        <f t="shared" si="2"/>
        <v>0</v>
      </c>
    </row>
    <row r="25" spans="1:16" x14ac:dyDescent="0.2">
      <c r="A25" s="220">
        <v>212</v>
      </c>
      <c r="B25" s="75" t="s">
        <v>366</v>
      </c>
      <c r="C25" s="76" t="s">
        <v>369</v>
      </c>
      <c r="D25" s="77" t="s">
        <v>370</v>
      </c>
      <c r="E25" s="78"/>
      <c r="F25" s="77"/>
      <c r="G25" s="221" t="s">
        <v>174</v>
      </c>
      <c r="H25" s="75"/>
      <c r="I25" s="77"/>
      <c r="J25" s="79">
        <v>110</v>
      </c>
      <c r="K25" s="222"/>
      <c r="L25" s="223" t="s">
        <v>366</v>
      </c>
      <c r="M25" s="224">
        <f t="shared" si="0"/>
        <v>0</v>
      </c>
      <c r="N25" s="225">
        <v>110</v>
      </c>
      <c r="O25" s="226">
        <f t="shared" si="1"/>
        <v>0</v>
      </c>
      <c r="P25">
        <f t="shared" si="2"/>
        <v>0</v>
      </c>
    </row>
    <row r="26" spans="1:16" x14ac:dyDescent="0.2">
      <c r="A26" s="220">
        <v>213</v>
      </c>
      <c r="B26" s="75" t="s">
        <v>366</v>
      </c>
      <c r="C26" s="76" t="s">
        <v>371</v>
      </c>
      <c r="D26" s="77" t="s">
        <v>372</v>
      </c>
      <c r="E26" s="78"/>
      <c r="F26" s="77"/>
      <c r="G26" s="221" t="s">
        <v>174</v>
      </c>
      <c r="H26" s="75"/>
      <c r="I26" s="77"/>
      <c r="J26" s="79">
        <v>300</v>
      </c>
      <c r="K26" s="222"/>
      <c r="L26" s="223" t="s">
        <v>366</v>
      </c>
      <c r="M26" s="224">
        <f t="shared" si="0"/>
        <v>0</v>
      </c>
      <c r="N26" s="225">
        <v>300</v>
      </c>
      <c r="O26" s="226">
        <f t="shared" si="1"/>
        <v>0</v>
      </c>
      <c r="P26">
        <f t="shared" si="2"/>
        <v>0</v>
      </c>
    </row>
    <row r="27" spans="1:16" x14ac:dyDescent="0.2">
      <c r="A27" s="220">
        <v>214</v>
      </c>
      <c r="B27" s="75" t="s">
        <v>366</v>
      </c>
      <c r="C27" s="76" t="s">
        <v>373</v>
      </c>
      <c r="D27" s="77" t="s">
        <v>374</v>
      </c>
      <c r="E27" s="78"/>
      <c r="F27" s="77"/>
      <c r="G27" s="221" t="s">
        <v>174</v>
      </c>
      <c r="H27" s="75"/>
      <c r="I27" s="77"/>
      <c r="J27" s="79">
        <v>900</v>
      </c>
      <c r="K27" s="222"/>
      <c r="L27" s="223" t="s">
        <v>366</v>
      </c>
      <c r="M27" s="224">
        <f t="shared" si="0"/>
        <v>0</v>
      </c>
      <c r="N27" s="225">
        <v>900</v>
      </c>
      <c r="O27" s="226">
        <f t="shared" si="1"/>
        <v>0</v>
      </c>
      <c r="P27">
        <f t="shared" si="2"/>
        <v>0</v>
      </c>
    </row>
    <row r="28" spans="1:16" x14ac:dyDescent="0.2">
      <c r="A28" s="220">
        <v>216</v>
      </c>
      <c r="B28" s="75" t="s">
        <v>375</v>
      </c>
      <c r="C28" s="76" t="s">
        <v>376</v>
      </c>
      <c r="D28" s="77" t="s">
        <v>377</v>
      </c>
      <c r="E28" s="78"/>
      <c r="F28" s="77"/>
      <c r="G28" s="221" t="s">
        <v>378</v>
      </c>
      <c r="H28" s="75"/>
      <c r="I28" s="77"/>
      <c r="J28" s="79">
        <v>48</v>
      </c>
      <c r="K28" s="222"/>
      <c r="L28" s="223" t="s">
        <v>375</v>
      </c>
      <c r="M28" s="224">
        <f t="shared" si="0"/>
        <v>0</v>
      </c>
      <c r="N28" s="225">
        <v>48</v>
      </c>
      <c r="O28" s="226">
        <f t="shared" si="1"/>
        <v>0</v>
      </c>
      <c r="P28">
        <f t="shared" si="2"/>
        <v>0</v>
      </c>
    </row>
    <row r="29" spans="1:16" x14ac:dyDescent="0.2">
      <c r="A29" s="220">
        <v>229</v>
      </c>
      <c r="B29" s="75" t="s">
        <v>184</v>
      </c>
      <c r="C29" s="76" t="s">
        <v>175</v>
      </c>
      <c r="D29" s="77" t="s">
        <v>379</v>
      </c>
      <c r="E29" s="78"/>
      <c r="F29" s="77"/>
      <c r="G29" s="221" t="s">
        <v>174</v>
      </c>
      <c r="H29" s="75"/>
      <c r="I29" s="77"/>
      <c r="J29" s="79">
        <v>7084.8</v>
      </c>
      <c r="K29" s="222"/>
      <c r="L29" s="223" t="s">
        <v>184</v>
      </c>
      <c r="M29" s="224">
        <f t="shared" si="0"/>
        <v>0</v>
      </c>
      <c r="N29" s="225">
        <v>7084.8</v>
      </c>
      <c r="O29" s="226">
        <f t="shared" si="1"/>
        <v>0</v>
      </c>
      <c r="P29">
        <f t="shared" si="2"/>
        <v>0</v>
      </c>
    </row>
    <row r="30" spans="1:16" x14ac:dyDescent="0.2">
      <c r="A30" s="220">
        <v>230</v>
      </c>
      <c r="B30" s="75" t="s">
        <v>184</v>
      </c>
      <c r="C30" s="76" t="s">
        <v>355</v>
      </c>
      <c r="D30" s="77" t="s">
        <v>380</v>
      </c>
      <c r="E30" s="78"/>
      <c r="F30" s="77"/>
      <c r="G30" s="221" t="s">
        <v>174</v>
      </c>
      <c r="H30" s="75"/>
      <c r="I30" s="77"/>
      <c r="J30" s="79">
        <v>888.25</v>
      </c>
      <c r="K30" s="222"/>
      <c r="L30" s="223" t="s">
        <v>184</v>
      </c>
      <c r="M30" s="224">
        <f t="shared" si="0"/>
        <v>0</v>
      </c>
      <c r="N30" s="225">
        <v>888.25</v>
      </c>
      <c r="O30" s="226">
        <f t="shared" si="1"/>
        <v>0</v>
      </c>
      <c r="P30">
        <f t="shared" si="2"/>
        <v>0</v>
      </c>
    </row>
    <row r="31" spans="1:16" x14ac:dyDescent="0.2">
      <c r="A31" s="220">
        <v>231</v>
      </c>
      <c r="B31" s="75" t="s">
        <v>184</v>
      </c>
      <c r="C31" s="76" t="s">
        <v>349</v>
      </c>
      <c r="D31" s="77" t="s">
        <v>381</v>
      </c>
      <c r="E31" s="78"/>
      <c r="F31" s="77"/>
      <c r="G31" s="221" t="s">
        <v>174</v>
      </c>
      <c r="H31" s="75"/>
      <c r="I31" s="77"/>
      <c r="J31" s="79">
        <v>2115</v>
      </c>
      <c r="K31" s="222"/>
      <c r="L31" s="223" t="s">
        <v>184</v>
      </c>
      <c r="M31" s="224">
        <f t="shared" si="0"/>
        <v>0</v>
      </c>
      <c r="N31" s="225">
        <v>2115</v>
      </c>
      <c r="O31" s="226">
        <f t="shared" si="1"/>
        <v>0</v>
      </c>
      <c r="P31">
        <f t="shared" si="2"/>
        <v>0</v>
      </c>
    </row>
    <row r="32" spans="1:16" x14ac:dyDescent="0.2">
      <c r="A32" s="220">
        <v>232</v>
      </c>
      <c r="B32" s="75" t="s">
        <v>184</v>
      </c>
      <c r="C32" s="76" t="s">
        <v>351</v>
      </c>
      <c r="D32" s="77" t="s">
        <v>382</v>
      </c>
      <c r="E32" s="78"/>
      <c r="F32" s="77"/>
      <c r="G32" s="221" t="s">
        <v>174</v>
      </c>
      <c r="H32" s="75"/>
      <c r="I32" s="77"/>
      <c r="J32" s="79">
        <v>646</v>
      </c>
      <c r="K32" s="222"/>
      <c r="L32" s="223" t="s">
        <v>184</v>
      </c>
      <c r="M32" s="224">
        <f t="shared" si="0"/>
        <v>0</v>
      </c>
      <c r="N32" s="225">
        <v>646</v>
      </c>
      <c r="O32" s="226">
        <f t="shared" si="1"/>
        <v>0</v>
      </c>
      <c r="P32">
        <f t="shared" si="2"/>
        <v>0</v>
      </c>
    </row>
    <row r="33" spans="1:16" x14ac:dyDescent="0.2">
      <c r="A33" s="220">
        <v>233</v>
      </c>
      <c r="B33" s="75" t="s">
        <v>184</v>
      </c>
      <c r="C33" s="76" t="s">
        <v>353</v>
      </c>
      <c r="D33" s="77" t="s">
        <v>383</v>
      </c>
      <c r="E33" s="78"/>
      <c r="F33" s="77"/>
      <c r="G33" s="221" t="s">
        <v>174</v>
      </c>
      <c r="H33" s="75"/>
      <c r="I33" s="77"/>
      <c r="J33" s="79">
        <v>646</v>
      </c>
      <c r="K33" s="222"/>
      <c r="L33" s="223" t="s">
        <v>184</v>
      </c>
      <c r="M33" s="224">
        <f t="shared" si="0"/>
        <v>0</v>
      </c>
      <c r="N33" s="225">
        <v>646</v>
      </c>
      <c r="O33" s="226">
        <f t="shared" si="1"/>
        <v>0</v>
      </c>
      <c r="P33">
        <f t="shared" si="2"/>
        <v>0</v>
      </c>
    </row>
    <row r="34" spans="1:16" x14ac:dyDescent="0.2">
      <c r="A34" s="220">
        <v>239</v>
      </c>
      <c r="B34" s="75" t="s">
        <v>184</v>
      </c>
      <c r="C34" s="76" t="s">
        <v>359</v>
      </c>
      <c r="D34" s="77" t="s">
        <v>384</v>
      </c>
      <c r="E34" s="78"/>
      <c r="F34" s="77"/>
      <c r="G34" s="221" t="s">
        <v>174</v>
      </c>
      <c r="H34" s="75"/>
      <c r="I34" s="77"/>
      <c r="J34" s="79">
        <v>322.58</v>
      </c>
      <c r="K34" s="222"/>
      <c r="L34" s="223" t="s">
        <v>184</v>
      </c>
      <c r="M34" s="224">
        <f t="shared" si="0"/>
        <v>0</v>
      </c>
      <c r="N34" s="225">
        <v>322.58</v>
      </c>
      <c r="O34" s="226">
        <f t="shared" si="1"/>
        <v>0</v>
      </c>
      <c r="P34">
        <f t="shared" si="2"/>
        <v>0</v>
      </c>
    </row>
    <row r="35" spans="1:16" x14ac:dyDescent="0.2">
      <c r="A35" s="220">
        <v>240</v>
      </c>
      <c r="B35" s="75" t="s">
        <v>184</v>
      </c>
      <c r="C35" s="76" t="s">
        <v>359</v>
      </c>
      <c r="D35" s="77" t="s">
        <v>385</v>
      </c>
      <c r="E35" s="78"/>
      <c r="F35" s="77"/>
      <c r="G35" s="221" t="s">
        <v>174</v>
      </c>
      <c r="H35" s="75"/>
      <c r="I35" s="77"/>
      <c r="J35" s="79">
        <v>353.18</v>
      </c>
      <c r="K35" s="222"/>
      <c r="L35" s="223" t="s">
        <v>184</v>
      </c>
      <c r="M35" s="224">
        <f t="shared" si="0"/>
        <v>0</v>
      </c>
      <c r="N35" s="225">
        <v>353.18</v>
      </c>
      <c r="O35" s="226">
        <f t="shared" si="1"/>
        <v>0</v>
      </c>
      <c r="P35">
        <f t="shared" si="2"/>
        <v>0</v>
      </c>
    </row>
    <row r="36" spans="1:16" x14ac:dyDescent="0.2">
      <c r="A36" s="220">
        <v>245</v>
      </c>
      <c r="B36" s="75" t="s">
        <v>189</v>
      </c>
      <c r="C36" s="76" t="s">
        <v>175</v>
      </c>
      <c r="D36" s="77" t="s">
        <v>386</v>
      </c>
      <c r="E36" s="78"/>
      <c r="F36" s="77"/>
      <c r="G36" s="221" t="s">
        <v>174</v>
      </c>
      <c r="H36" s="75"/>
      <c r="I36" s="77"/>
      <c r="J36" s="79">
        <v>448.57</v>
      </c>
      <c r="K36" s="222"/>
      <c r="L36" s="223" t="s">
        <v>189</v>
      </c>
      <c r="M36" s="224">
        <f t="shared" si="0"/>
        <v>0</v>
      </c>
      <c r="N36" s="225">
        <v>448.57</v>
      </c>
      <c r="O36" s="226">
        <f t="shared" si="1"/>
        <v>0</v>
      </c>
      <c r="P36">
        <f t="shared" si="2"/>
        <v>0</v>
      </c>
    </row>
    <row r="37" spans="1:16" x14ac:dyDescent="0.2">
      <c r="A37" s="220">
        <v>251</v>
      </c>
      <c r="B37" s="75" t="s">
        <v>265</v>
      </c>
      <c r="C37" s="76" t="s">
        <v>387</v>
      </c>
      <c r="D37" s="77" t="s">
        <v>388</v>
      </c>
      <c r="E37" s="78"/>
      <c r="F37" s="77"/>
      <c r="G37" s="221" t="s">
        <v>174</v>
      </c>
      <c r="H37" s="75"/>
      <c r="I37" s="77"/>
      <c r="J37" s="79">
        <v>882.2</v>
      </c>
      <c r="K37" s="222"/>
      <c r="L37" s="223" t="s">
        <v>265</v>
      </c>
      <c r="M37" s="224">
        <f t="shared" si="0"/>
        <v>0</v>
      </c>
      <c r="N37" s="225">
        <v>882.2</v>
      </c>
      <c r="O37" s="226">
        <f t="shared" si="1"/>
        <v>0</v>
      </c>
      <c r="P37">
        <f t="shared" si="2"/>
        <v>0</v>
      </c>
    </row>
    <row r="38" spans="1:16" x14ac:dyDescent="0.2">
      <c r="A38" s="220">
        <v>255</v>
      </c>
      <c r="B38" s="75" t="s">
        <v>389</v>
      </c>
      <c r="C38" s="76" t="s">
        <v>367</v>
      </c>
      <c r="D38" s="77" t="s">
        <v>390</v>
      </c>
      <c r="E38" s="78"/>
      <c r="F38" s="77"/>
      <c r="G38" s="221" t="s">
        <v>174</v>
      </c>
      <c r="H38" s="75"/>
      <c r="I38" s="77"/>
      <c r="J38" s="79">
        <v>1000</v>
      </c>
      <c r="K38" s="222"/>
      <c r="L38" s="223" t="s">
        <v>389</v>
      </c>
      <c r="M38" s="224">
        <f t="shared" si="0"/>
        <v>0</v>
      </c>
      <c r="N38" s="225">
        <v>1000</v>
      </c>
      <c r="O38" s="226">
        <f t="shared" si="1"/>
        <v>0</v>
      </c>
      <c r="P38">
        <f t="shared" si="2"/>
        <v>0</v>
      </c>
    </row>
    <row r="39" spans="1:16" x14ac:dyDescent="0.2">
      <c r="A39" s="220">
        <v>256</v>
      </c>
      <c r="B39" s="75" t="s">
        <v>389</v>
      </c>
      <c r="C39" s="76" t="s">
        <v>367</v>
      </c>
      <c r="D39" s="77" t="s">
        <v>390</v>
      </c>
      <c r="E39" s="78"/>
      <c r="F39" s="77"/>
      <c r="G39" s="221" t="s">
        <v>174</v>
      </c>
      <c r="H39" s="75"/>
      <c r="I39" s="77"/>
      <c r="J39" s="79">
        <v>361.6</v>
      </c>
      <c r="K39" s="222"/>
      <c r="L39" s="223" t="s">
        <v>389</v>
      </c>
      <c r="M39" s="224">
        <f t="shared" si="0"/>
        <v>0</v>
      </c>
      <c r="N39" s="225">
        <v>361.6</v>
      </c>
      <c r="O39" s="226">
        <f t="shared" si="1"/>
        <v>0</v>
      </c>
      <c r="P39">
        <f t="shared" si="2"/>
        <v>0</v>
      </c>
    </row>
    <row r="40" spans="1:16" x14ac:dyDescent="0.2">
      <c r="A40" s="220">
        <v>262</v>
      </c>
      <c r="B40" s="75" t="s">
        <v>389</v>
      </c>
      <c r="C40" s="76" t="s">
        <v>212</v>
      </c>
      <c r="D40" s="77" t="s">
        <v>391</v>
      </c>
      <c r="E40" s="78"/>
      <c r="F40" s="77"/>
      <c r="G40" s="221" t="s">
        <v>174</v>
      </c>
      <c r="H40" s="75"/>
      <c r="I40" s="77"/>
      <c r="J40" s="79">
        <v>2399.9899999999998</v>
      </c>
      <c r="K40" s="222"/>
      <c r="L40" s="223" t="s">
        <v>389</v>
      </c>
      <c r="M40" s="224">
        <f t="shared" ref="M40:M71" si="3">IF(K40&lt;&gt;"",L40-K40,0)</f>
        <v>0</v>
      </c>
      <c r="N40" s="225">
        <v>2399.9899999999998</v>
      </c>
      <c r="O40" s="226">
        <f t="shared" ref="O40:O71" si="4">IF(K40&lt;&gt;"",N40*M40,0)</f>
        <v>0</v>
      </c>
      <c r="P40">
        <f t="shared" ref="P40:P57" si="5">IF(K40&lt;&gt;"",N40,0)</f>
        <v>0</v>
      </c>
    </row>
    <row r="41" spans="1:16" x14ac:dyDescent="0.2">
      <c r="A41" s="220">
        <v>263</v>
      </c>
      <c r="B41" s="75" t="s">
        <v>389</v>
      </c>
      <c r="C41" s="76" t="s">
        <v>175</v>
      </c>
      <c r="D41" s="77" t="s">
        <v>392</v>
      </c>
      <c r="E41" s="78"/>
      <c r="F41" s="77"/>
      <c r="G41" s="221" t="s">
        <v>174</v>
      </c>
      <c r="H41" s="75"/>
      <c r="I41" s="77"/>
      <c r="J41" s="79">
        <v>3709.6</v>
      </c>
      <c r="K41" s="222"/>
      <c r="L41" s="223" t="s">
        <v>389</v>
      </c>
      <c r="M41" s="224">
        <f t="shared" si="3"/>
        <v>0</v>
      </c>
      <c r="N41" s="225">
        <v>3709.6</v>
      </c>
      <c r="O41" s="226">
        <f t="shared" si="4"/>
        <v>0</v>
      </c>
      <c r="P41">
        <f t="shared" si="5"/>
        <v>0</v>
      </c>
    </row>
    <row r="42" spans="1:16" x14ac:dyDescent="0.2">
      <c r="A42" s="220">
        <v>264</v>
      </c>
      <c r="B42" s="75" t="s">
        <v>389</v>
      </c>
      <c r="C42" s="76" t="s">
        <v>175</v>
      </c>
      <c r="D42" s="77" t="s">
        <v>343</v>
      </c>
      <c r="E42" s="78"/>
      <c r="F42" s="77"/>
      <c r="G42" s="221" t="s">
        <v>174</v>
      </c>
      <c r="H42" s="75"/>
      <c r="I42" s="77"/>
      <c r="J42" s="79">
        <v>1256</v>
      </c>
      <c r="K42" s="222"/>
      <c r="L42" s="223" t="s">
        <v>389</v>
      </c>
      <c r="M42" s="224">
        <f t="shared" si="3"/>
        <v>0</v>
      </c>
      <c r="N42" s="225">
        <v>1256</v>
      </c>
      <c r="O42" s="226">
        <f t="shared" si="4"/>
        <v>0</v>
      </c>
      <c r="P42">
        <f t="shared" si="5"/>
        <v>0</v>
      </c>
    </row>
    <row r="43" spans="1:16" x14ac:dyDescent="0.2">
      <c r="A43" s="220">
        <v>265</v>
      </c>
      <c r="B43" s="75" t="s">
        <v>389</v>
      </c>
      <c r="C43" s="76" t="s">
        <v>175</v>
      </c>
      <c r="D43" s="77" t="s">
        <v>393</v>
      </c>
      <c r="E43" s="78"/>
      <c r="F43" s="77"/>
      <c r="G43" s="221" t="s">
        <v>174</v>
      </c>
      <c r="H43" s="75"/>
      <c r="I43" s="77"/>
      <c r="J43" s="79">
        <v>11477.75</v>
      </c>
      <c r="K43" s="222"/>
      <c r="L43" s="223" t="s">
        <v>389</v>
      </c>
      <c r="M43" s="224">
        <f t="shared" si="3"/>
        <v>0</v>
      </c>
      <c r="N43" s="225">
        <v>11477.75</v>
      </c>
      <c r="O43" s="226">
        <f t="shared" si="4"/>
        <v>0</v>
      </c>
      <c r="P43">
        <f t="shared" si="5"/>
        <v>0</v>
      </c>
    </row>
    <row r="44" spans="1:16" x14ac:dyDescent="0.2">
      <c r="A44" s="220">
        <v>266</v>
      </c>
      <c r="B44" s="75" t="s">
        <v>389</v>
      </c>
      <c r="C44" s="76" t="s">
        <v>175</v>
      </c>
      <c r="D44" s="77" t="s">
        <v>394</v>
      </c>
      <c r="E44" s="78"/>
      <c r="F44" s="77"/>
      <c r="G44" s="221" t="s">
        <v>174</v>
      </c>
      <c r="H44" s="75"/>
      <c r="I44" s="77"/>
      <c r="J44" s="79">
        <v>438.35</v>
      </c>
      <c r="K44" s="222"/>
      <c r="L44" s="223" t="s">
        <v>389</v>
      </c>
      <c r="M44" s="224">
        <f t="shared" si="3"/>
        <v>0</v>
      </c>
      <c r="N44" s="225">
        <v>438.35</v>
      </c>
      <c r="O44" s="226">
        <f t="shared" si="4"/>
        <v>0</v>
      </c>
      <c r="P44">
        <f t="shared" si="5"/>
        <v>0</v>
      </c>
    </row>
    <row r="45" spans="1:16" x14ac:dyDescent="0.2">
      <c r="A45" s="220">
        <v>268</v>
      </c>
      <c r="B45" s="75" t="s">
        <v>263</v>
      </c>
      <c r="C45" s="76" t="s">
        <v>355</v>
      </c>
      <c r="D45" s="77" t="s">
        <v>395</v>
      </c>
      <c r="E45" s="78"/>
      <c r="F45" s="77"/>
      <c r="G45" s="221" t="s">
        <v>174</v>
      </c>
      <c r="H45" s="75"/>
      <c r="I45" s="77"/>
      <c r="J45" s="79">
        <v>412.58</v>
      </c>
      <c r="K45" s="222"/>
      <c r="L45" s="223" t="s">
        <v>263</v>
      </c>
      <c r="M45" s="224">
        <f t="shared" si="3"/>
        <v>0</v>
      </c>
      <c r="N45" s="225">
        <v>412.58</v>
      </c>
      <c r="O45" s="226">
        <f t="shared" si="4"/>
        <v>0</v>
      </c>
      <c r="P45">
        <f t="shared" si="5"/>
        <v>0</v>
      </c>
    </row>
    <row r="46" spans="1:16" x14ac:dyDescent="0.2">
      <c r="A46" s="220">
        <v>269</v>
      </c>
      <c r="B46" s="75" t="s">
        <v>263</v>
      </c>
      <c r="C46" s="76" t="s">
        <v>349</v>
      </c>
      <c r="D46" s="77" t="s">
        <v>396</v>
      </c>
      <c r="E46" s="78"/>
      <c r="F46" s="77"/>
      <c r="G46" s="221" t="s">
        <v>174</v>
      </c>
      <c r="H46" s="75"/>
      <c r="I46" s="77"/>
      <c r="J46" s="79">
        <v>2115</v>
      </c>
      <c r="K46" s="222"/>
      <c r="L46" s="223" t="s">
        <v>263</v>
      </c>
      <c r="M46" s="224">
        <f t="shared" si="3"/>
        <v>0</v>
      </c>
      <c r="N46" s="225">
        <v>2115</v>
      </c>
      <c r="O46" s="226">
        <f t="shared" si="4"/>
        <v>0</v>
      </c>
      <c r="P46">
        <f t="shared" si="5"/>
        <v>0</v>
      </c>
    </row>
    <row r="47" spans="1:16" x14ac:dyDescent="0.2">
      <c r="A47" s="220">
        <v>270</v>
      </c>
      <c r="B47" s="75" t="s">
        <v>263</v>
      </c>
      <c r="C47" s="76" t="s">
        <v>351</v>
      </c>
      <c r="D47" s="77" t="s">
        <v>397</v>
      </c>
      <c r="E47" s="78"/>
      <c r="F47" s="77"/>
      <c r="G47" s="221" t="s">
        <v>174</v>
      </c>
      <c r="H47" s="75"/>
      <c r="I47" s="77"/>
      <c r="J47" s="79">
        <v>646</v>
      </c>
      <c r="K47" s="222"/>
      <c r="L47" s="223" t="s">
        <v>263</v>
      </c>
      <c r="M47" s="224">
        <f t="shared" si="3"/>
        <v>0</v>
      </c>
      <c r="N47" s="225">
        <v>646</v>
      </c>
      <c r="O47" s="226">
        <f t="shared" si="4"/>
        <v>0</v>
      </c>
      <c r="P47">
        <f t="shared" si="5"/>
        <v>0</v>
      </c>
    </row>
    <row r="48" spans="1:16" x14ac:dyDescent="0.2">
      <c r="A48" s="220">
        <v>271</v>
      </c>
      <c r="B48" s="75" t="s">
        <v>263</v>
      </c>
      <c r="C48" s="76" t="s">
        <v>355</v>
      </c>
      <c r="D48" s="77" t="s">
        <v>398</v>
      </c>
      <c r="E48" s="78"/>
      <c r="F48" s="77"/>
      <c r="G48" s="221" t="s">
        <v>174</v>
      </c>
      <c r="H48" s="75"/>
      <c r="I48" s="77"/>
      <c r="J48" s="79">
        <v>888.25</v>
      </c>
      <c r="K48" s="222"/>
      <c r="L48" s="223" t="s">
        <v>263</v>
      </c>
      <c r="M48" s="224">
        <f t="shared" si="3"/>
        <v>0</v>
      </c>
      <c r="N48" s="225">
        <v>888.25</v>
      </c>
      <c r="O48" s="226">
        <f t="shared" si="4"/>
        <v>0</v>
      </c>
      <c r="P48">
        <f t="shared" si="5"/>
        <v>0</v>
      </c>
    </row>
    <row r="49" spans="1:16" x14ac:dyDescent="0.2">
      <c r="A49" s="220">
        <v>272</v>
      </c>
      <c r="B49" s="75" t="s">
        <v>263</v>
      </c>
      <c r="C49" s="76" t="s">
        <v>353</v>
      </c>
      <c r="D49" s="77" t="s">
        <v>399</v>
      </c>
      <c r="E49" s="78"/>
      <c r="F49" s="77"/>
      <c r="G49" s="221" t="s">
        <v>174</v>
      </c>
      <c r="H49" s="75"/>
      <c r="I49" s="77"/>
      <c r="J49" s="79">
        <v>646</v>
      </c>
      <c r="K49" s="222"/>
      <c r="L49" s="223" t="s">
        <v>263</v>
      </c>
      <c r="M49" s="224">
        <f t="shared" si="3"/>
        <v>0</v>
      </c>
      <c r="N49" s="225">
        <v>646</v>
      </c>
      <c r="O49" s="226">
        <f t="shared" si="4"/>
        <v>0</v>
      </c>
      <c r="P49">
        <f t="shared" si="5"/>
        <v>0</v>
      </c>
    </row>
    <row r="50" spans="1:16" x14ac:dyDescent="0.2">
      <c r="A50" s="220">
        <v>280</v>
      </c>
      <c r="B50" s="75" t="s">
        <v>309</v>
      </c>
      <c r="C50" s="76" t="s">
        <v>195</v>
      </c>
      <c r="D50" s="77" t="s">
        <v>400</v>
      </c>
      <c r="E50" s="78"/>
      <c r="F50" s="77"/>
      <c r="G50" s="221" t="s">
        <v>194</v>
      </c>
      <c r="H50" s="75"/>
      <c r="I50" s="77"/>
      <c r="J50" s="79">
        <v>75.84</v>
      </c>
      <c r="K50" s="222"/>
      <c r="L50" s="223" t="s">
        <v>309</v>
      </c>
      <c r="M50" s="224">
        <f t="shared" si="3"/>
        <v>0</v>
      </c>
      <c r="N50" s="225">
        <v>75.84</v>
      </c>
      <c r="O50" s="226">
        <f t="shared" si="4"/>
        <v>0</v>
      </c>
      <c r="P50">
        <f t="shared" si="5"/>
        <v>0</v>
      </c>
    </row>
    <row r="51" spans="1:16" x14ac:dyDescent="0.2">
      <c r="A51" s="220">
        <v>281</v>
      </c>
      <c r="B51" s="75" t="s">
        <v>309</v>
      </c>
      <c r="C51" s="76" t="s">
        <v>195</v>
      </c>
      <c r="D51" s="77" t="s">
        <v>401</v>
      </c>
      <c r="E51" s="78"/>
      <c r="F51" s="77"/>
      <c r="G51" s="221" t="s">
        <v>198</v>
      </c>
      <c r="H51" s="75"/>
      <c r="I51" s="77"/>
      <c r="J51" s="79">
        <v>445.14</v>
      </c>
      <c r="K51" s="222"/>
      <c r="L51" s="223" t="s">
        <v>309</v>
      </c>
      <c r="M51" s="224">
        <f t="shared" si="3"/>
        <v>0</v>
      </c>
      <c r="N51" s="225">
        <v>445.14</v>
      </c>
      <c r="O51" s="226">
        <f t="shared" si="4"/>
        <v>0</v>
      </c>
      <c r="P51">
        <f t="shared" si="5"/>
        <v>0</v>
      </c>
    </row>
    <row r="52" spans="1:16" x14ac:dyDescent="0.2">
      <c r="A52" s="220">
        <v>282</v>
      </c>
      <c r="B52" s="75" t="s">
        <v>309</v>
      </c>
      <c r="C52" s="76" t="s">
        <v>402</v>
      </c>
      <c r="D52" s="77" t="s">
        <v>403</v>
      </c>
      <c r="E52" s="78"/>
      <c r="F52" s="77"/>
      <c r="G52" s="221" t="s">
        <v>174</v>
      </c>
      <c r="H52" s="75"/>
      <c r="I52" s="77"/>
      <c r="J52" s="79">
        <v>500</v>
      </c>
      <c r="K52" s="222"/>
      <c r="L52" s="223" t="s">
        <v>309</v>
      </c>
      <c r="M52" s="224">
        <f t="shared" si="3"/>
        <v>0</v>
      </c>
      <c r="N52" s="225">
        <v>500</v>
      </c>
      <c r="O52" s="226">
        <f t="shared" si="4"/>
        <v>0</v>
      </c>
      <c r="P52">
        <f t="shared" si="5"/>
        <v>0</v>
      </c>
    </row>
    <row r="53" spans="1:16" x14ac:dyDescent="0.2">
      <c r="A53" s="220">
        <v>283</v>
      </c>
      <c r="B53" s="75" t="s">
        <v>309</v>
      </c>
      <c r="C53" s="76" t="s">
        <v>175</v>
      </c>
      <c r="D53" s="77" t="s">
        <v>404</v>
      </c>
      <c r="E53" s="78"/>
      <c r="F53" s="77"/>
      <c r="G53" s="221" t="s">
        <v>174</v>
      </c>
      <c r="H53" s="75"/>
      <c r="I53" s="77"/>
      <c r="J53" s="79">
        <v>1749.07</v>
      </c>
      <c r="K53" s="222"/>
      <c r="L53" s="223" t="s">
        <v>309</v>
      </c>
      <c r="M53" s="224">
        <f t="shared" si="3"/>
        <v>0</v>
      </c>
      <c r="N53" s="225">
        <v>1749.07</v>
      </c>
      <c r="O53" s="226">
        <f t="shared" si="4"/>
        <v>0</v>
      </c>
      <c r="P53">
        <f t="shared" si="5"/>
        <v>0</v>
      </c>
    </row>
    <row r="54" spans="1:16" x14ac:dyDescent="0.2">
      <c r="A54" s="220">
        <v>287</v>
      </c>
      <c r="B54" s="75" t="s">
        <v>309</v>
      </c>
      <c r="C54" s="76" t="s">
        <v>115</v>
      </c>
      <c r="D54" s="77" t="s">
        <v>405</v>
      </c>
      <c r="E54" s="78"/>
      <c r="F54" s="77"/>
      <c r="G54" s="221" t="s">
        <v>113</v>
      </c>
      <c r="H54" s="75"/>
      <c r="I54" s="77"/>
      <c r="J54" s="79">
        <v>294.76</v>
      </c>
      <c r="K54" s="222"/>
      <c r="L54" s="223" t="s">
        <v>309</v>
      </c>
      <c r="M54" s="224">
        <f t="shared" si="3"/>
        <v>0</v>
      </c>
      <c r="N54" s="225">
        <v>294.76</v>
      </c>
      <c r="O54" s="226">
        <f t="shared" si="4"/>
        <v>0</v>
      </c>
      <c r="P54">
        <f t="shared" si="5"/>
        <v>0</v>
      </c>
    </row>
    <row r="55" spans="1:16" x14ac:dyDescent="0.2">
      <c r="A55" s="220">
        <v>288</v>
      </c>
      <c r="B55" s="75" t="s">
        <v>309</v>
      </c>
      <c r="C55" s="76" t="s">
        <v>115</v>
      </c>
      <c r="D55" s="77" t="s">
        <v>406</v>
      </c>
      <c r="E55" s="78"/>
      <c r="F55" s="77"/>
      <c r="G55" s="221" t="s">
        <v>113</v>
      </c>
      <c r="H55" s="75"/>
      <c r="I55" s="77"/>
      <c r="J55" s="79">
        <v>491.61</v>
      </c>
      <c r="K55" s="222"/>
      <c r="L55" s="223" t="s">
        <v>309</v>
      </c>
      <c r="M55" s="224">
        <f t="shared" si="3"/>
        <v>0</v>
      </c>
      <c r="N55" s="225">
        <v>491.61</v>
      </c>
      <c r="O55" s="226">
        <f t="shared" si="4"/>
        <v>0</v>
      </c>
      <c r="P55">
        <f t="shared" si="5"/>
        <v>0</v>
      </c>
    </row>
    <row r="56" spans="1:16" x14ac:dyDescent="0.2">
      <c r="A56" s="220">
        <v>292</v>
      </c>
      <c r="B56" s="75" t="s">
        <v>268</v>
      </c>
      <c r="C56" s="76" t="s">
        <v>212</v>
      </c>
      <c r="D56" s="77" t="s">
        <v>407</v>
      </c>
      <c r="E56" s="78"/>
      <c r="F56" s="77"/>
      <c r="G56" s="221" t="s">
        <v>174</v>
      </c>
      <c r="H56" s="75"/>
      <c r="I56" s="77"/>
      <c r="J56" s="79">
        <v>3385.84</v>
      </c>
      <c r="K56" s="222"/>
      <c r="L56" s="223" t="s">
        <v>268</v>
      </c>
      <c r="M56" s="224">
        <f t="shared" si="3"/>
        <v>0</v>
      </c>
      <c r="N56" s="225">
        <v>3385.84</v>
      </c>
      <c r="O56" s="226">
        <f t="shared" si="4"/>
        <v>0</v>
      </c>
      <c r="P56">
        <f t="shared" si="5"/>
        <v>0</v>
      </c>
    </row>
    <row r="57" spans="1:16" x14ac:dyDescent="0.2">
      <c r="A57" s="220">
        <v>297</v>
      </c>
      <c r="B57" s="75" t="s">
        <v>283</v>
      </c>
      <c r="C57" s="76" t="s">
        <v>408</v>
      </c>
      <c r="D57" s="77" t="s">
        <v>409</v>
      </c>
      <c r="E57" s="78"/>
      <c r="F57" s="77"/>
      <c r="G57" s="221" t="s">
        <v>174</v>
      </c>
      <c r="H57" s="75"/>
      <c r="I57" s="77"/>
      <c r="J57" s="79">
        <v>122</v>
      </c>
      <c r="K57" s="222"/>
      <c r="L57" s="223" t="s">
        <v>283</v>
      </c>
      <c r="M57" s="224">
        <f t="shared" si="3"/>
        <v>0</v>
      </c>
      <c r="N57" s="225">
        <v>122</v>
      </c>
      <c r="O57" s="226">
        <f t="shared" si="4"/>
        <v>0</v>
      </c>
      <c r="P57">
        <f t="shared" si="5"/>
        <v>0</v>
      </c>
    </row>
    <row r="58" spans="1:16" x14ac:dyDescent="0.2">
      <c r="A58" s="220"/>
      <c r="B58" s="75"/>
      <c r="C58" s="76"/>
      <c r="D58" s="77"/>
      <c r="E58" s="78"/>
      <c r="F58" s="77"/>
      <c r="G58" s="221"/>
      <c r="H58" s="75"/>
      <c r="I58" s="77"/>
      <c r="J58" s="79"/>
      <c r="K58" s="227"/>
      <c r="L58" s="228"/>
      <c r="M58" s="229"/>
      <c r="N58" s="230"/>
      <c r="O58" s="231"/>
    </row>
    <row r="59" spans="1:16" x14ac:dyDescent="0.2">
      <c r="A59" s="220"/>
      <c r="B59" s="75"/>
      <c r="C59" s="76"/>
      <c r="D59" s="77"/>
      <c r="E59" s="78"/>
      <c r="F59" s="77"/>
      <c r="G59" s="221"/>
      <c r="H59" s="75"/>
      <c r="I59" s="77"/>
      <c r="J59" s="79"/>
      <c r="K59" s="227"/>
      <c r="L59" s="228"/>
      <c r="M59" s="232" t="s">
        <v>410</v>
      </c>
      <c r="N59" s="233">
        <f>SUM(P8:P57)</f>
        <v>0</v>
      </c>
      <c r="O59" s="234">
        <f>SUM(O8:O57)</f>
        <v>0</v>
      </c>
    </row>
    <row r="60" spans="1:16" x14ac:dyDescent="0.2">
      <c r="A60" s="220"/>
      <c r="B60" s="75"/>
      <c r="C60" s="76"/>
      <c r="D60" s="77"/>
      <c r="E60" s="78"/>
      <c r="F60" s="77"/>
      <c r="G60" s="221"/>
      <c r="H60" s="75"/>
      <c r="I60" s="77"/>
      <c r="J60" s="79"/>
      <c r="K60" s="227"/>
      <c r="L60" s="228"/>
      <c r="M60" s="232" t="s">
        <v>411</v>
      </c>
      <c r="N60" s="233"/>
      <c r="O60" s="234">
        <f>IF(N59&lt;&gt;0,O59/N59,0)</f>
        <v>0</v>
      </c>
    </row>
    <row r="61" spans="1:16" x14ac:dyDescent="0.2">
      <c r="A61" s="220"/>
      <c r="B61" s="75"/>
      <c r="C61" s="76"/>
      <c r="D61" s="77"/>
      <c r="E61" s="78"/>
      <c r="F61" s="77"/>
      <c r="G61" s="221"/>
      <c r="H61" s="75"/>
      <c r="I61" s="77"/>
      <c r="J61" s="79"/>
      <c r="K61" s="227"/>
      <c r="L61" s="228"/>
      <c r="M61" s="232"/>
      <c r="N61" s="233"/>
      <c r="O61" s="234"/>
    </row>
    <row r="62" spans="1:16" x14ac:dyDescent="0.2">
      <c r="A62" s="220"/>
      <c r="B62" s="75"/>
      <c r="C62" s="76"/>
      <c r="D62" s="77"/>
      <c r="E62" s="78"/>
      <c r="F62" s="77"/>
      <c r="G62" s="221"/>
      <c r="H62" s="75"/>
      <c r="I62" s="77"/>
      <c r="J62" s="79"/>
      <c r="K62" s="227"/>
      <c r="L62" s="228"/>
      <c r="M62" s="232" t="s">
        <v>337</v>
      </c>
      <c r="N62" s="233">
        <f>FattureTempi!AG78</f>
        <v>217748.43999999992</v>
      </c>
      <c r="O62" s="234">
        <f>FattureTempi!AH78</f>
        <v>-11240993.84</v>
      </c>
    </row>
    <row r="63" spans="1:16" x14ac:dyDescent="0.2">
      <c r="A63" s="220"/>
      <c r="B63" s="75"/>
      <c r="C63" s="76"/>
      <c r="D63" s="77"/>
      <c r="E63" s="78"/>
      <c r="F63" s="77"/>
      <c r="G63" s="221"/>
      <c r="H63" s="75"/>
      <c r="I63" s="77"/>
      <c r="J63" s="79"/>
      <c r="K63" s="227"/>
      <c r="L63" s="228"/>
      <c r="M63" s="232" t="s">
        <v>338</v>
      </c>
      <c r="N63" s="233"/>
      <c r="O63" s="234">
        <f>FattureTempi!AH79</f>
        <v>-51.623762907325556</v>
      </c>
    </row>
    <row r="64" spans="1:16" x14ac:dyDescent="0.2">
      <c r="A64" s="220"/>
      <c r="B64" s="75"/>
      <c r="C64" s="76"/>
      <c r="D64" s="77"/>
      <c r="E64" s="78"/>
      <c r="F64" s="77"/>
      <c r="G64" s="221"/>
      <c r="H64" s="75"/>
      <c r="I64" s="77"/>
      <c r="J64" s="79"/>
      <c r="K64" s="227"/>
      <c r="L64" s="228"/>
      <c r="M64" s="232"/>
      <c r="N64" s="233"/>
      <c r="O64" s="234"/>
    </row>
    <row r="65" spans="1:15" x14ac:dyDescent="0.2">
      <c r="A65" s="220"/>
      <c r="B65" s="75"/>
      <c r="C65" s="76"/>
      <c r="D65" s="77"/>
      <c r="E65" s="78"/>
      <c r="F65" s="77"/>
      <c r="G65" s="221"/>
      <c r="H65" s="75"/>
      <c r="I65" s="77"/>
      <c r="J65" s="79"/>
      <c r="K65" s="227"/>
      <c r="L65" s="228"/>
      <c r="M65" s="235" t="s">
        <v>412</v>
      </c>
      <c r="N65" s="236">
        <f>N62+N59</f>
        <v>217748.43999999992</v>
      </c>
      <c r="O65" s="237">
        <f>O62+O59</f>
        <v>-11240993.84</v>
      </c>
    </row>
    <row r="66" spans="1:15" x14ac:dyDescent="0.2">
      <c r="A66" s="220"/>
      <c r="B66" s="75"/>
      <c r="C66" s="76"/>
      <c r="D66" s="77"/>
      <c r="E66" s="78"/>
      <c r="F66" s="77"/>
      <c r="G66" s="221"/>
      <c r="H66" s="75"/>
      <c r="I66" s="77"/>
      <c r="J66" s="79"/>
      <c r="K66" s="227"/>
      <c r="L66" s="228"/>
      <c r="M66" s="235" t="s">
        <v>413</v>
      </c>
      <c r="N66" s="236"/>
      <c r="O66" s="237">
        <f>(O65/N65)</f>
        <v>-51.623762907325556</v>
      </c>
    </row>
    <row r="67" spans="1:15" x14ac:dyDescent="0.2">
      <c r="O67" s="135"/>
    </row>
    <row r="68" spans="1:15" x14ac:dyDescent="0.2">
      <c r="I68" s="6"/>
      <c r="J68" s="2"/>
    </row>
  </sheetData>
  <mergeCells count="5">
    <mergeCell ref="A5:J5"/>
    <mergeCell ref="A1:O1"/>
    <mergeCell ref="A3:O3"/>
    <mergeCell ref="A4:O4"/>
    <mergeCell ref="K5:O5"/>
  </mergeCells>
  <phoneticPr fontId="0" type="noConversion"/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DF5ED-60BF-4E71-BBA3-FBA1D240938F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86"/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8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9"/>
    </row>
    <row r="3" spans="1:16" s="90" customFormat="1" ht="23.1" customHeight="1" x14ac:dyDescent="0.2">
      <c r="A3" s="294" t="s">
        <v>102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6"/>
    </row>
    <row r="4" spans="1:16" s="90" customFormat="1" ht="23.1" customHeight="1" x14ac:dyDescent="0.2">
      <c r="A4" s="98"/>
      <c r="B4" s="101"/>
      <c r="C4" s="181"/>
      <c r="D4" s="181"/>
      <c r="E4" s="140"/>
      <c r="F4" s="181"/>
      <c r="J4" s="180"/>
      <c r="K4" s="167"/>
      <c r="L4" s="167"/>
      <c r="M4" s="166"/>
    </row>
    <row r="5" spans="1:16" s="90" customFormat="1" ht="32.25" customHeight="1" x14ac:dyDescent="0.2">
      <c r="A5" s="289" t="s">
        <v>101</v>
      </c>
      <c r="B5" s="290"/>
      <c r="C5" s="188" t="s">
        <v>100</v>
      </c>
      <c r="D5" s="187"/>
      <c r="E5" s="186" t="str">
        <f>IF(OR(L13="SI",L15="SI"),"SI","NO")</f>
        <v>SI</v>
      </c>
      <c r="F5" s="163"/>
      <c r="G5" s="163"/>
      <c r="H5" s="163"/>
      <c r="I5" s="163"/>
      <c r="J5" s="163"/>
      <c r="K5" s="163"/>
      <c r="L5" s="163"/>
      <c r="M5" s="161"/>
      <c r="N5" s="298" t="s">
        <v>99</v>
      </c>
      <c r="O5" s="299"/>
    </row>
    <row r="6" spans="1:16" s="90" customFormat="1" ht="23.1" customHeight="1" x14ac:dyDescent="0.2">
      <c r="A6" s="98"/>
      <c r="B6" s="101"/>
      <c r="C6" s="102"/>
      <c r="D6" s="181"/>
      <c r="E6" s="185"/>
      <c r="F6" s="181"/>
      <c r="J6" s="180"/>
      <c r="K6" s="167"/>
      <c r="L6" s="167"/>
      <c r="M6" s="166"/>
    </row>
    <row r="7" spans="1:16" s="90" customFormat="1" ht="23.1" customHeight="1" x14ac:dyDescent="0.2">
      <c r="A7" s="279" t="s">
        <v>98</v>
      </c>
      <c r="B7" s="283"/>
      <c r="C7" s="165">
        <f>Debiti!G6</f>
        <v>0</v>
      </c>
      <c r="D7" s="163"/>
      <c r="E7" s="303" t="s">
        <v>112</v>
      </c>
      <c r="F7" s="304"/>
      <c r="G7" s="304"/>
      <c r="H7" s="97"/>
      <c r="I7" s="184"/>
      <c r="J7" s="183"/>
      <c r="K7" s="97"/>
      <c r="L7" s="174"/>
      <c r="M7" s="182"/>
      <c r="N7" s="298" t="s">
        <v>97</v>
      </c>
      <c r="O7" s="299"/>
      <c r="P7" s="299"/>
    </row>
    <row r="8" spans="1:16" s="90" customFormat="1" ht="23.1" customHeight="1" x14ac:dyDescent="0.2">
      <c r="A8" s="98"/>
      <c r="B8" s="101"/>
      <c r="C8" s="102"/>
      <c r="D8" s="181"/>
      <c r="E8" s="140"/>
      <c r="F8" s="102"/>
      <c r="G8" s="99"/>
      <c r="J8" s="180"/>
      <c r="K8" s="167"/>
      <c r="L8" s="167"/>
      <c r="M8" s="166"/>
    </row>
    <row r="9" spans="1:16" s="90" customFormat="1" ht="23.1" customHeight="1" x14ac:dyDescent="0.2">
      <c r="A9" s="291" t="s">
        <v>96</v>
      </c>
      <c r="B9" s="297"/>
      <c r="C9" s="175">
        <f>ElencoFatture!O6</f>
        <v>0</v>
      </c>
      <c r="D9" s="176"/>
      <c r="E9" s="291" t="s">
        <v>90</v>
      </c>
      <c r="F9" s="292" t="s">
        <v>95</v>
      </c>
      <c r="G9" s="179">
        <f>C9/100*5</f>
        <v>0</v>
      </c>
      <c r="J9" s="163"/>
      <c r="L9" s="163"/>
      <c r="M9" s="161"/>
    </row>
    <row r="10" spans="1:16" s="90" customFormat="1" ht="23.1" customHeight="1" x14ac:dyDescent="0.2">
      <c r="A10" s="291" t="s">
        <v>94</v>
      </c>
      <c r="B10" s="292"/>
      <c r="C10" s="175">
        <f>ElencoFatture!O7</f>
        <v>0</v>
      </c>
      <c r="D10" s="176"/>
      <c r="E10" s="178"/>
      <c r="F10" s="178"/>
      <c r="G10" s="177"/>
      <c r="H10" s="163"/>
      <c r="I10" s="163"/>
      <c r="J10" s="163"/>
      <c r="K10" s="163"/>
      <c r="L10" s="163"/>
      <c r="M10" s="161"/>
    </row>
    <row r="11" spans="1:16" s="90" customFormat="1" ht="23.1" customHeight="1" x14ac:dyDescent="0.2">
      <c r="A11" s="291" t="s">
        <v>93</v>
      </c>
      <c r="B11" s="293"/>
      <c r="C11" s="175">
        <f>ElencoFatture!O8</f>
        <v>0</v>
      </c>
      <c r="D11" s="176"/>
      <c r="E11" s="291" t="s">
        <v>90</v>
      </c>
      <c r="F11" s="297"/>
      <c r="G11" s="175">
        <f>C11/100*5</f>
        <v>0</v>
      </c>
      <c r="H11" s="163"/>
      <c r="I11" s="302"/>
      <c r="J11" s="302"/>
      <c r="K11" s="97"/>
      <c r="L11" s="174"/>
      <c r="M11" s="161"/>
      <c r="N11" s="298" t="s">
        <v>92</v>
      </c>
      <c r="O11" s="299"/>
      <c r="P11" s="299"/>
    </row>
    <row r="12" spans="1:16" s="90" customFormat="1" ht="23.1" customHeight="1" x14ac:dyDescent="0.2">
      <c r="A12" s="172"/>
      <c r="B12" s="171"/>
      <c r="C12" s="169"/>
      <c r="D12" s="130"/>
      <c r="E12" s="170"/>
      <c r="F12" s="169"/>
      <c r="G12" s="168"/>
      <c r="I12" s="99"/>
      <c r="J12" s="101"/>
      <c r="K12" s="167"/>
      <c r="L12" s="100"/>
      <c r="M12" s="166"/>
    </row>
    <row r="13" spans="1:16" s="90" customFormat="1" ht="23.1" customHeight="1" x14ac:dyDescent="0.2">
      <c r="A13" s="279" t="s">
        <v>91</v>
      </c>
      <c r="B13" s="280"/>
      <c r="C13" s="165">
        <f>C11</f>
        <v>0</v>
      </c>
      <c r="D13" s="173"/>
      <c r="E13" s="279" t="s">
        <v>90</v>
      </c>
      <c r="F13" s="280"/>
      <c r="G13" s="164">
        <f>C13/100*5</f>
        <v>0</v>
      </c>
      <c r="H13" s="163"/>
      <c r="I13" s="284" t="s">
        <v>89</v>
      </c>
      <c r="J13" s="285"/>
      <c r="L13" s="162" t="str">
        <f>IF(ROUND(C7,2)&lt;=ROUND(G13,2),"SI","NO")</f>
        <v>SI</v>
      </c>
      <c r="M13" s="161"/>
      <c r="N13" s="300" t="s">
        <v>88</v>
      </c>
      <c r="O13" s="301"/>
    </row>
    <row r="14" spans="1:16" s="90" customFormat="1" ht="23.1" customHeight="1" x14ac:dyDescent="0.2">
      <c r="A14" s="172"/>
      <c r="B14" s="171"/>
      <c r="C14" s="169"/>
      <c r="D14" s="130"/>
      <c r="E14" s="170"/>
      <c r="F14" s="169"/>
      <c r="G14" s="168"/>
      <c r="I14" s="99"/>
      <c r="J14" s="101"/>
      <c r="K14" s="167"/>
      <c r="L14" s="100"/>
      <c r="M14" s="166"/>
    </row>
    <row r="15" spans="1:16" s="90" customFormat="1" ht="23.1" customHeight="1" x14ac:dyDescent="0.2">
      <c r="A15" s="279" t="s">
        <v>87</v>
      </c>
      <c r="B15" s="283"/>
      <c r="C15" s="165">
        <v>0</v>
      </c>
      <c r="D15" s="97"/>
      <c r="E15" s="279" t="s">
        <v>86</v>
      </c>
      <c r="F15" s="280"/>
      <c r="G15" s="164">
        <f>IF(OR(C15=0, C15="0,00"),0,C7/C15)</f>
        <v>0</v>
      </c>
      <c r="H15" s="163"/>
      <c r="I15" s="284" t="s">
        <v>85</v>
      </c>
      <c r="J15" s="285"/>
      <c r="L15" s="162" t="str">
        <f>IF(G15&lt;=0.9,"SI","NO")</f>
        <v>SI</v>
      </c>
      <c r="M15" s="161"/>
      <c r="N15" s="300" t="s">
        <v>84</v>
      </c>
      <c r="O15" s="301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60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81" t="s">
        <v>83</v>
      </c>
      <c r="B18" s="281"/>
      <c r="C18" s="281"/>
      <c r="D18" s="281"/>
      <c r="E18" s="281"/>
      <c r="F18" s="281"/>
      <c r="G18" s="281"/>
      <c r="H18" s="281"/>
      <c r="I18" s="281"/>
      <c r="J18" s="281"/>
      <c r="K18" s="281"/>
      <c r="L18" s="281"/>
      <c r="M18" s="281"/>
    </row>
    <row r="19" spans="1:13" x14ac:dyDescent="0.2">
      <c r="A19" s="282" t="s">
        <v>82</v>
      </c>
      <c r="B19" s="282"/>
      <c r="C19" s="282"/>
      <c r="D19" s="282"/>
      <c r="E19" s="282"/>
      <c r="F19" s="282"/>
      <c r="G19" s="282"/>
      <c r="H19" s="282"/>
      <c r="I19" s="282"/>
      <c r="J19" s="282"/>
      <c r="K19" s="282"/>
      <c r="L19" s="282"/>
      <c r="M19" s="282"/>
    </row>
    <row r="20" spans="1:13" x14ac:dyDescent="0.2">
      <c r="A20" s="278" t="s">
        <v>81</v>
      </c>
      <c r="B20" s="278"/>
      <c r="C20" s="278"/>
      <c r="D20" s="278"/>
      <c r="E20" s="278"/>
      <c r="F20" s="278"/>
      <c r="G20" s="278"/>
      <c r="H20" s="278"/>
      <c r="I20" s="278"/>
      <c r="J20" s="278"/>
      <c r="K20" s="278"/>
      <c r="L20" s="278"/>
      <c r="M20" s="278"/>
    </row>
    <row r="21" spans="1:13" x14ac:dyDescent="0.2">
      <c r="A21" s="159" t="s">
        <v>80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</row>
    <row r="22" spans="1:13" x14ac:dyDescent="0.2">
      <c r="A22" s="278" t="s">
        <v>79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</row>
    <row r="23" spans="1:13" x14ac:dyDescent="0.2">
      <c r="A23" s="278" t="s">
        <v>78</v>
      </c>
      <c r="B23" s="278"/>
      <c r="C23" s="278"/>
      <c r="D23" s="278"/>
      <c r="E23" s="278"/>
      <c r="F23" s="278"/>
      <c r="G23" s="278"/>
      <c r="H23" s="278"/>
      <c r="I23" s="278"/>
      <c r="J23" s="278"/>
      <c r="K23" s="278"/>
      <c r="L23" s="278"/>
      <c r="M23" s="278"/>
    </row>
    <row r="24" spans="1:13" x14ac:dyDescent="0.2">
      <c r="A24" s="278" t="s">
        <v>77</v>
      </c>
      <c r="B24" s="278"/>
      <c r="C24" s="278"/>
      <c r="D24" s="278"/>
      <c r="E24" s="278"/>
      <c r="F24" s="278"/>
      <c r="G24" s="278"/>
      <c r="H24" s="278"/>
      <c r="I24" s="278"/>
      <c r="J24" s="278"/>
      <c r="K24" s="278"/>
      <c r="L24" s="278"/>
      <c r="M24" s="278"/>
    </row>
    <row r="25" spans="1:13" x14ac:dyDescent="0.2">
      <c r="A25" s="278" t="s">
        <v>76</v>
      </c>
      <c r="B25" s="278"/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</row>
    <row r="26" spans="1:13" x14ac:dyDescent="0.2">
      <c r="A26" s="158" t="s">
        <v>75</v>
      </c>
      <c r="B26" s="155"/>
      <c r="C26" s="157"/>
      <c r="D26" s="157"/>
      <c r="E26" s="157"/>
      <c r="F26" s="157"/>
      <c r="G26" s="155"/>
      <c r="H26" s="155"/>
      <c r="I26" s="155"/>
      <c r="J26" s="155"/>
      <c r="K26" s="156"/>
      <c r="L26" s="156"/>
      <c r="M26" s="155"/>
    </row>
    <row r="27" spans="1:13" x14ac:dyDescent="0.2">
      <c r="A27" s="154" t="s">
        <v>74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900A-F73A-43E4-9B29-6385978EA4E2}">
  <dimension ref="A1:AB17"/>
  <sheetViews>
    <sheetView showGridLines="0" zoomScaleNormal="100" workbookViewId="0">
      <selection sqref="A1:AB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14" style="119" customWidth="1"/>
    <col min="29" max="29" width="0" style="107" hidden="1" customWidth="1"/>
    <col min="30" max="16384" width="9.140625" style="107"/>
  </cols>
  <sheetData>
    <row r="1" spans="1:28" s="90" customFormat="1" ht="23.1" customHeight="1" x14ac:dyDescent="0.2">
      <c r="A1" s="262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</row>
    <row r="2" spans="1:2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21"/>
    </row>
    <row r="3" spans="1:28" s="90" customFormat="1" ht="23.1" customHeight="1" x14ac:dyDescent="0.2">
      <c r="A3" s="294" t="s">
        <v>71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  <c r="Z3" s="307"/>
      <c r="AA3" s="307"/>
      <c r="AB3" s="308"/>
    </row>
    <row r="4" spans="1:28" s="90" customFormat="1" ht="23.1" customHeight="1" x14ac:dyDescent="0.2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38"/>
    </row>
    <row r="5" spans="1:28" s="90" customFormat="1" ht="23.1" customHeight="1" x14ac:dyDescent="0.2">
      <c r="A5" s="289" t="s">
        <v>72</v>
      </c>
      <c r="B5" s="305"/>
      <c r="C5" s="305"/>
      <c r="D5" s="305"/>
      <c r="E5" s="305"/>
      <c r="F5" s="306"/>
      <c r="G5" s="148">
        <v>0</v>
      </c>
      <c r="H5" s="137"/>
      <c r="I5" s="137"/>
      <c r="J5" s="137"/>
      <c r="K5" s="137"/>
      <c r="L5" s="137"/>
      <c r="M5" s="137"/>
      <c r="N5" s="13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38"/>
    </row>
    <row r="6" spans="1:28" s="90" customFormat="1" ht="23.1" customHeight="1" x14ac:dyDescent="0.2">
      <c r="A6" s="289" t="s">
        <v>73</v>
      </c>
      <c r="B6" s="305"/>
      <c r="C6" s="305"/>
      <c r="D6" s="305"/>
      <c r="E6" s="305"/>
      <c r="F6" s="305"/>
      <c r="G6" s="149">
        <v>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38"/>
    </row>
    <row r="7" spans="1:28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100"/>
      <c r="O7" s="101"/>
      <c r="P7" s="100"/>
      <c r="Q7" s="100"/>
      <c r="R7" s="99"/>
      <c r="S7" s="101"/>
      <c r="T7" s="99"/>
      <c r="U7" s="99"/>
      <c r="V7" s="99"/>
      <c r="W7" s="99"/>
      <c r="X7" s="99"/>
      <c r="Y7" s="99"/>
      <c r="Z7" s="99"/>
      <c r="AA7" s="99"/>
      <c r="AB7" s="146"/>
    </row>
    <row r="8" spans="1:28" s="90" customFormat="1" ht="23.1" customHeight="1" x14ac:dyDescent="0.2">
      <c r="A8" s="246" t="s">
        <v>14</v>
      </c>
      <c r="B8" s="270"/>
      <c r="C8" s="271"/>
      <c r="D8" s="246" t="s">
        <v>15</v>
      </c>
      <c r="E8" s="270"/>
      <c r="F8" s="270"/>
      <c r="G8" s="270"/>
      <c r="H8" s="270"/>
      <c r="I8" s="270"/>
      <c r="J8" s="270"/>
      <c r="K8" s="271"/>
      <c r="L8" s="246" t="s">
        <v>16</v>
      </c>
      <c r="M8" s="270"/>
      <c r="N8" s="271"/>
      <c r="O8" s="246" t="s">
        <v>1</v>
      </c>
      <c r="P8" s="270"/>
      <c r="Q8" s="270"/>
      <c r="R8" s="246" t="s">
        <v>17</v>
      </c>
      <c r="S8" s="271"/>
      <c r="T8" s="246" t="s">
        <v>18</v>
      </c>
      <c r="U8" s="270"/>
      <c r="V8" s="270"/>
      <c r="W8" s="271"/>
      <c r="X8" s="246" t="s">
        <v>19</v>
      </c>
      <c r="Y8" s="270"/>
      <c r="Z8" s="270"/>
      <c r="AA8" s="103" t="s">
        <v>47</v>
      </c>
      <c r="AB8" s="103" t="s">
        <v>70</v>
      </c>
    </row>
    <row r="9" spans="1:28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65</v>
      </c>
      <c r="H9" s="106" t="s">
        <v>66</v>
      </c>
      <c r="I9" s="142" t="s">
        <v>67</v>
      </c>
      <c r="J9" s="141" t="s">
        <v>68</v>
      </c>
      <c r="K9" s="104" t="s">
        <v>28</v>
      </c>
      <c r="L9" s="104" t="s">
        <v>21</v>
      </c>
      <c r="M9" s="104" t="s">
        <v>24</v>
      </c>
      <c r="N9" s="144" t="s">
        <v>25</v>
      </c>
      <c r="O9" s="104" t="s">
        <v>30</v>
      </c>
      <c r="P9" s="105" t="s">
        <v>31</v>
      </c>
      <c r="Q9" s="105" t="s">
        <v>32</v>
      </c>
      <c r="R9" s="104" t="s">
        <v>33</v>
      </c>
      <c r="S9" s="104" t="s">
        <v>26</v>
      </c>
      <c r="T9" s="104" t="s">
        <v>33</v>
      </c>
      <c r="U9" s="104" t="s">
        <v>34</v>
      </c>
      <c r="V9" s="104" t="s">
        <v>35</v>
      </c>
      <c r="W9" s="104" t="s">
        <v>36</v>
      </c>
      <c r="X9" s="104" t="s">
        <v>21</v>
      </c>
      <c r="Y9" s="104" t="s">
        <v>24</v>
      </c>
      <c r="Z9" s="104" t="s">
        <v>37</v>
      </c>
      <c r="AA9" s="104" t="s">
        <v>25</v>
      </c>
      <c r="AB9" s="145" t="s">
        <v>69</v>
      </c>
    </row>
    <row r="10" spans="1:28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9"/>
      <c r="O10" s="111"/>
      <c r="P10" s="109"/>
      <c r="Q10" s="109"/>
      <c r="R10" s="108"/>
      <c r="S10" s="111"/>
      <c r="T10" s="108"/>
      <c r="U10" s="108"/>
      <c r="V10" s="108"/>
      <c r="W10" s="108"/>
      <c r="X10" s="113"/>
      <c r="Y10" s="113"/>
      <c r="Z10" s="113"/>
      <c r="AA10" s="114"/>
      <c r="AB10" s="109"/>
    </row>
    <row r="11" spans="1:2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B11" s="107"/>
    </row>
    <row r="12" spans="1:2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B12" s="107"/>
    </row>
    <row r="13" spans="1:2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B13" s="107"/>
    </row>
    <row r="14" spans="1:2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B14" s="107"/>
    </row>
    <row r="15" spans="1:28" x14ac:dyDescent="0.2">
      <c r="C15" s="107"/>
      <c r="D15" s="107"/>
      <c r="E15" s="107"/>
      <c r="F15" s="107"/>
      <c r="G15" s="107"/>
      <c r="H15" s="107"/>
      <c r="I15" s="107"/>
      <c r="J15" s="107"/>
      <c r="N15" s="107"/>
      <c r="O15" s="107"/>
      <c r="P15" s="107"/>
      <c r="Q15" s="107"/>
      <c r="S15" s="107"/>
      <c r="AB15" s="107"/>
    </row>
    <row r="16" spans="1:28" x14ac:dyDescent="0.2">
      <c r="C16" s="107"/>
      <c r="D16" s="107"/>
      <c r="E16" s="107"/>
      <c r="F16" s="107"/>
      <c r="G16" s="107"/>
      <c r="H16" s="107"/>
      <c r="I16" s="107"/>
      <c r="J16" s="107"/>
      <c r="N16" s="107"/>
      <c r="O16" s="107"/>
      <c r="P16" s="107"/>
      <c r="Q16" s="107"/>
      <c r="S16" s="107"/>
      <c r="AB16" s="107"/>
    </row>
    <row r="17" s="107" customFormat="1" x14ac:dyDescent="0.2"/>
  </sheetData>
  <mergeCells count="11">
    <mergeCell ref="R8:S8"/>
    <mergeCell ref="T8:W8"/>
    <mergeCell ref="X8:Z8"/>
    <mergeCell ref="A5:F5"/>
    <mergeCell ref="A6:F6"/>
    <mergeCell ref="A1:AB1"/>
    <mergeCell ref="A3:AB3"/>
    <mergeCell ref="A8:C8"/>
    <mergeCell ref="D8:K8"/>
    <mergeCell ref="L8:N8"/>
    <mergeCell ref="O8:Q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C3830-7DBE-4974-B733-1954062AFBFF}">
  <dimension ref="A1:Q20"/>
  <sheetViews>
    <sheetView showGridLines="0" topLeftCell="C1" zoomScaleNormal="100" workbookViewId="0">
      <selection sqref="A1:P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6384" width="9.140625" style="107"/>
  </cols>
  <sheetData>
    <row r="1" spans="1:17" s="90" customFormat="1" ht="23.1" customHeight="1" x14ac:dyDescent="0.2">
      <c r="A1" s="262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153"/>
    </row>
    <row r="2" spans="1:17" s="97" customFormat="1" ht="15" customHeight="1" x14ac:dyDescent="0.2"/>
    <row r="3" spans="1:17" s="90" customFormat="1" ht="23.1" customHeight="1" x14ac:dyDescent="0.2">
      <c r="A3" s="311" t="s">
        <v>111</v>
      </c>
      <c r="B3" s="311"/>
      <c r="C3" s="311"/>
      <c r="D3" s="311"/>
      <c r="E3" s="311"/>
      <c r="F3" s="311"/>
      <c r="G3" s="311"/>
      <c r="H3" s="311"/>
      <c r="I3" s="311"/>
      <c r="J3" s="312"/>
      <c r="K3" s="312"/>
      <c r="L3" s="312"/>
      <c r="M3" s="312"/>
      <c r="N3" s="312"/>
      <c r="O3" s="312"/>
      <c r="P3" s="312"/>
      <c r="Q3" s="152"/>
    </row>
    <row r="4" spans="1:17" s="90" customFormat="1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10"/>
      <c r="Q4" s="152"/>
    </row>
    <row r="5" spans="1:17" s="90" customFormat="1" ht="23.1" customHeight="1" x14ac:dyDescent="0.2">
      <c r="A5" s="316" t="s">
        <v>110</v>
      </c>
      <c r="B5" s="316"/>
      <c r="C5" s="316"/>
      <c r="D5" s="316"/>
      <c r="E5" s="316"/>
      <c r="F5" s="316"/>
      <c r="G5" s="316"/>
      <c r="H5" s="316"/>
      <c r="I5" s="317"/>
      <c r="J5" s="207" t="s">
        <v>109</v>
      </c>
      <c r="K5" s="151"/>
      <c r="L5" s="151"/>
      <c r="M5" s="151"/>
      <c r="N5" s="151"/>
      <c r="O5" s="151"/>
      <c r="P5" s="206"/>
      <c r="Q5" s="152"/>
    </row>
    <row r="6" spans="1:17" s="90" customFormat="1" ht="23.1" customHeight="1" x14ac:dyDescent="0.2">
      <c r="C6" s="324" t="s">
        <v>96</v>
      </c>
      <c r="D6" s="325"/>
      <c r="E6" s="325"/>
      <c r="F6" s="325"/>
      <c r="G6" s="326"/>
      <c r="H6" s="200">
        <v>0</v>
      </c>
      <c r="I6" s="204"/>
      <c r="J6" s="322" t="s">
        <v>96</v>
      </c>
      <c r="K6" s="322"/>
      <c r="L6" s="322"/>
      <c r="M6" s="322"/>
      <c r="N6" s="323"/>
      <c r="O6" s="205">
        <v>0</v>
      </c>
      <c r="P6" s="204"/>
    </row>
    <row r="7" spans="1:17" s="90" customFormat="1" ht="23.1" customHeight="1" x14ac:dyDescent="0.2">
      <c r="C7" s="324" t="s">
        <v>94</v>
      </c>
      <c r="D7" s="325"/>
      <c r="E7" s="325"/>
      <c r="F7" s="325"/>
      <c r="G7" s="201"/>
      <c r="H7" s="200">
        <v>0</v>
      </c>
      <c r="I7" s="202"/>
      <c r="J7" s="320" t="s">
        <v>94</v>
      </c>
      <c r="K7" s="320"/>
      <c r="L7" s="320"/>
      <c r="M7" s="320"/>
      <c r="N7" s="321"/>
      <c r="O7" s="203">
        <v>0</v>
      </c>
      <c r="P7" s="202"/>
    </row>
    <row r="8" spans="1:17" s="90" customFormat="1" ht="23.1" customHeight="1" x14ac:dyDescent="0.2">
      <c r="C8" s="324" t="s">
        <v>93</v>
      </c>
      <c r="D8" s="325"/>
      <c r="E8" s="325"/>
      <c r="F8" s="325"/>
      <c r="G8" s="201"/>
      <c r="H8" s="200">
        <f>H6-H7</f>
        <v>0</v>
      </c>
      <c r="I8" s="198"/>
      <c r="J8" s="318" t="s">
        <v>93</v>
      </c>
      <c r="K8" s="318"/>
      <c r="L8" s="318"/>
      <c r="M8" s="318"/>
      <c r="N8" s="319"/>
      <c r="O8" s="199">
        <v>0</v>
      </c>
      <c r="P8" s="198"/>
    </row>
    <row r="9" spans="1:17" s="90" customFormat="1" x14ac:dyDescent="0.2">
      <c r="C9" s="197"/>
      <c r="D9" s="197"/>
      <c r="E9" s="197"/>
      <c r="F9" s="197"/>
      <c r="G9" s="196"/>
      <c r="H9" s="195"/>
      <c r="I9" s="168"/>
      <c r="J9" s="171"/>
      <c r="K9" s="171"/>
      <c r="L9" s="171"/>
      <c r="M9" s="171"/>
      <c r="N9" s="171"/>
      <c r="O9" s="194"/>
      <c r="P9" s="193"/>
    </row>
    <row r="10" spans="1:17" s="90" customFormat="1" ht="16.5" customHeight="1" x14ac:dyDescent="0.2">
      <c r="A10" s="313" t="s">
        <v>108</v>
      </c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5"/>
    </row>
    <row r="11" spans="1:17" s="90" customFormat="1" ht="23.1" customHeight="1" x14ac:dyDescent="0.2">
      <c r="A11" s="246" t="s">
        <v>14</v>
      </c>
      <c r="B11" s="271"/>
      <c r="C11" s="246" t="s">
        <v>15</v>
      </c>
      <c r="D11" s="270"/>
      <c r="E11" s="270"/>
      <c r="F11" s="270"/>
      <c r="G11" s="270"/>
      <c r="H11" s="270"/>
      <c r="I11" s="271"/>
      <c r="J11" s="246" t="s">
        <v>1</v>
      </c>
      <c r="K11" s="271"/>
      <c r="L11" s="150"/>
      <c r="M11" s="246" t="s">
        <v>63</v>
      </c>
      <c r="N11" s="270"/>
      <c r="O11" s="270"/>
      <c r="P11" s="271"/>
    </row>
    <row r="12" spans="1:17" ht="36" customHeight="1" x14ac:dyDescent="0.2">
      <c r="A12" s="104" t="s">
        <v>21</v>
      </c>
      <c r="B12" s="192" t="s">
        <v>107</v>
      </c>
      <c r="C12" s="104" t="s">
        <v>24</v>
      </c>
      <c r="D12" s="105" t="s">
        <v>25</v>
      </c>
      <c r="E12" s="191" t="s">
        <v>106</v>
      </c>
      <c r="F12" s="104" t="s">
        <v>26</v>
      </c>
      <c r="G12" s="104" t="s">
        <v>28</v>
      </c>
      <c r="H12" s="141" t="s">
        <v>65</v>
      </c>
      <c r="I12" s="106" t="s">
        <v>66</v>
      </c>
      <c r="J12" s="104" t="s">
        <v>30</v>
      </c>
      <c r="K12" s="104" t="s">
        <v>31</v>
      </c>
      <c r="L12" s="131" t="s">
        <v>105</v>
      </c>
      <c r="M12" s="129" t="s">
        <v>65</v>
      </c>
      <c r="N12" s="129" t="s">
        <v>104</v>
      </c>
      <c r="O12" s="129" t="s">
        <v>103</v>
      </c>
      <c r="P12" s="129" t="s">
        <v>64</v>
      </c>
    </row>
    <row r="13" spans="1:17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7" x14ac:dyDescent="0.2">
      <c r="C14" s="107"/>
      <c r="D14" s="107"/>
      <c r="E14" s="107"/>
      <c r="F14" s="107"/>
      <c r="G14" s="107"/>
      <c r="H14" s="107"/>
      <c r="I14" s="107"/>
      <c r="J14" s="107"/>
      <c r="K14" s="190"/>
    </row>
    <row r="15" spans="1:17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7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="107" customFormat="1" x14ac:dyDescent="0.2"/>
    <row r="18" s="107" customFormat="1" x14ac:dyDescent="0.2"/>
    <row r="19" s="107" customFormat="1" x14ac:dyDescent="0.2"/>
    <row r="20" s="107" customFormat="1" x14ac:dyDescent="0.2"/>
  </sheetData>
  <mergeCells count="15">
    <mergeCell ref="J7:N7"/>
    <mergeCell ref="J6:N6"/>
    <mergeCell ref="C6:G6"/>
    <mergeCell ref="C7:F7"/>
    <mergeCell ref="C8:F8"/>
    <mergeCell ref="A4:P4"/>
    <mergeCell ref="C11:I11"/>
    <mergeCell ref="A11:B11"/>
    <mergeCell ref="A3:P3"/>
    <mergeCell ref="A10:P10"/>
    <mergeCell ref="A1:P1"/>
    <mergeCell ref="J11:K11"/>
    <mergeCell ref="M11:P11"/>
    <mergeCell ref="A5:I5"/>
    <mergeCell ref="J8:N8"/>
  </mergeCells>
  <dataValidations count="1">
    <dataValidation type="list" allowBlank="1" showInputMessage="1" showErrorMessage="1" sqref="P13" xr:uid="{5AEFD9DF-F1B0-426E-A54B-19455822E944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CHAMOIS SERVIZI</cp:lastModifiedBy>
  <cp:lastPrinted>2015-01-23T09:39:52Z</cp:lastPrinted>
  <dcterms:created xsi:type="dcterms:W3CDTF">1996-11-05T10:16:36Z</dcterms:created>
  <dcterms:modified xsi:type="dcterms:W3CDTF">2026-01-09T12:25:30Z</dcterms:modified>
</cp:coreProperties>
</file>