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ER\Condivisi\1LAVORO\CONTABILITA'\TEMPESTIVITA DEI PAGAMENTI\2022\"/>
    </mc:Choice>
  </mc:AlternateContent>
  <xr:revisionPtr revIDLastSave="0" documentId="8_{9E92DF1C-37F9-4C02-AD76-08B522B57149}" xr6:coauthVersionLast="47" xr6:coauthVersionMax="47" xr10:uidLastSave="{00000000-0000-0000-0000-000000000000}"/>
  <bookViews>
    <workbookView xWindow="-120" yWindow="-120" windowWidth="29040" windowHeight="15840" firstSheet="3" activeTab="3" xr2:uid="{AE4BB99D-96D8-4527-BE94-C653A5A75EDB}"/>
  </bookViews>
  <sheets>
    <sheet name="SiopeAllegatoB" sheetId="1" state="hidden" r:id="rId1"/>
    <sheet name="Fatture" sheetId="2" state="hidden" r:id="rId2"/>
    <sheet name="Mandati" sheetId="3" state="hidden" r:id="rId3"/>
    <sheet name="FattureTempi" sheetId="6" r:id="rId4"/>
    <sheet name="MandatiTempi" sheetId="5" r:id="rId5"/>
    <sheet name="IndicatoreRiduzioneDebitoCR" sheetId="8" state="hidden" r:id="rId6"/>
    <sheet name="Debiti" sheetId="7" state="hidden" r:id="rId7"/>
    <sheet name="ElencoFatture" sheetId="9" state="hidden" r:id="rId8"/>
  </sheets>
  <definedNames>
    <definedName name="_xlnm.Print_Area" localSheetId="6">Debiti!$A$1:$AB$69</definedName>
    <definedName name="_xlnm.Print_Area" localSheetId="7">ElencoFatture!$C$1:$P$72</definedName>
    <definedName name="_xlnm.Print_Area" localSheetId="3">FattureTempi!$A$1:$AI$168</definedName>
    <definedName name="_xlnm.Print_Area" localSheetId="5">IndicatoreRiduzioneDebitoCR!$A$1:$M$16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7" i="5" l="1"/>
  <c r="O64" i="5"/>
  <c r="O63" i="5"/>
  <c r="N63" i="5"/>
  <c r="P58" i="5"/>
  <c r="O58" i="5"/>
  <c r="M58" i="5"/>
  <c r="P57" i="5"/>
  <c r="O57" i="5"/>
  <c r="M57" i="5"/>
  <c r="P56" i="5"/>
  <c r="O56" i="5"/>
  <c r="M56" i="5"/>
  <c r="P55" i="5"/>
  <c r="O55" i="5"/>
  <c r="M55" i="5"/>
  <c r="P54" i="5"/>
  <c r="O54" i="5"/>
  <c r="M54" i="5"/>
  <c r="P53" i="5"/>
  <c r="O53" i="5"/>
  <c r="M53" i="5"/>
  <c r="P52" i="5"/>
  <c r="O52" i="5"/>
  <c r="M52" i="5"/>
  <c r="P51" i="5"/>
  <c r="O51" i="5"/>
  <c r="M51" i="5"/>
  <c r="P50" i="5"/>
  <c r="O50" i="5"/>
  <c r="M50" i="5"/>
  <c r="P49" i="5"/>
  <c r="O49" i="5"/>
  <c r="M49" i="5"/>
  <c r="P48" i="5"/>
  <c r="O48" i="5"/>
  <c r="M48" i="5"/>
  <c r="P47" i="5"/>
  <c r="O47" i="5"/>
  <c r="M47" i="5"/>
  <c r="P46" i="5"/>
  <c r="O46" i="5"/>
  <c r="M46" i="5"/>
  <c r="P45" i="5"/>
  <c r="O45" i="5"/>
  <c r="M45" i="5"/>
  <c r="P44" i="5"/>
  <c r="O44" i="5"/>
  <c r="M44" i="5"/>
  <c r="P43" i="5"/>
  <c r="O43" i="5"/>
  <c r="M43" i="5"/>
  <c r="P42" i="5"/>
  <c r="O42" i="5"/>
  <c r="M42" i="5"/>
  <c r="P41" i="5"/>
  <c r="O41" i="5"/>
  <c r="M41" i="5"/>
  <c r="P40" i="5"/>
  <c r="O40" i="5"/>
  <c r="M40" i="5"/>
  <c r="P39" i="5"/>
  <c r="O39" i="5"/>
  <c r="M39" i="5"/>
  <c r="P38" i="5"/>
  <c r="O38" i="5"/>
  <c r="M38" i="5"/>
  <c r="P37" i="5"/>
  <c r="O37" i="5"/>
  <c r="M37" i="5"/>
  <c r="P36" i="5"/>
  <c r="O36" i="5"/>
  <c r="M36" i="5"/>
  <c r="P35" i="5"/>
  <c r="O35" i="5"/>
  <c r="M35" i="5"/>
  <c r="P34" i="5"/>
  <c r="O34" i="5"/>
  <c r="M34" i="5"/>
  <c r="P33" i="5"/>
  <c r="O33" i="5"/>
  <c r="M33" i="5"/>
  <c r="P32" i="5"/>
  <c r="O32" i="5"/>
  <c r="M32" i="5"/>
  <c r="P31" i="5"/>
  <c r="O31" i="5"/>
  <c r="M31" i="5"/>
  <c r="P30" i="5"/>
  <c r="O30" i="5"/>
  <c r="M30" i="5"/>
  <c r="P29" i="5"/>
  <c r="O29" i="5"/>
  <c r="M29" i="5"/>
  <c r="P28" i="5"/>
  <c r="O28" i="5"/>
  <c r="M28" i="5"/>
  <c r="P27" i="5"/>
  <c r="O27" i="5"/>
  <c r="M27" i="5"/>
  <c r="P26" i="5"/>
  <c r="O26" i="5"/>
  <c r="M26" i="5"/>
  <c r="P25" i="5"/>
  <c r="O25" i="5"/>
  <c r="M25" i="5"/>
  <c r="P24" i="5"/>
  <c r="O24" i="5"/>
  <c r="M24" i="5"/>
  <c r="P23" i="5"/>
  <c r="O23" i="5"/>
  <c r="M23" i="5"/>
  <c r="P22" i="5"/>
  <c r="O22" i="5"/>
  <c r="M22" i="5"/>
  <c r="P21" i="5"/>
  <c r="O21" i="5"/>
  <c r="M21" i="5"/>
  <c r="P20" i="5"/>
  <c r="O20" i="5"/>
  <c r="M20" i="5"/>
  <c r="P19" i="5"/>
  <c r="O19" i="5"/>
  <c r="M19" i="5"/>
  <c r="P18" i="5"/>
  <c r="O18" i="5"/>
  <c r="M18" i="5"/>
  <c r="P17" i="5"/>
  <c r="O17" i="5"/>
  <c r="M17" i="5"/>
  <c r="P16" i="5"/>
  <c r="O16" i="5"/>
  <c r="M16" i="5"/>
  <c r="P15" i="5"/>
  <c r="O15" i="5"/>
  <c r="M15" i="5"/>
  <c r="P14" i="5"/>
  <c r="O14" i="5"/>
  <c r="M14" i="5"/>
  <c r="P13" i="5"/>
  <c r="O13" i="5"/>
  <c r="M13" i="5"/>
  <c r="P12" i="5"/>
  <c r="O12" i="5"/>
  <c r="M12" i="5"/>
  <c r="P11" i="5"/>
  <c r="O11" i="5"/>
  <c r="M11" i="5"/>
  <c r="P10" i="5"/>
  <c r="O10" i="5"/>
  <c r="M10" i="5"/>
  <c r="P9" i="5"/>
  <c r="O9" i="5"/>
  <c r="M9" i="5"/>
  <c r="P8" i="5"/>
  <c r="O8" i="5"/>
  <c r="M8" i="5"/>
  <c r="AH109" i="6"/>
  <c r="AF106" i="6"/>
  <c r="J106" i="6"/>
  <c r="AG106" i="6"/>
  <c r="AF105" i="6"/>
  <c r="J105" i="6"/>
  <c r="AG105" i="6"/>
  <c r="AF104" i="6"/>
  <c r="J104" i="6"/>
  <c r="AG104" i="6"/>
  <c r="AF103" i="6"/>
  <c r="J103" i="6"/>
  <c r="AG103" i="6"/>
  <c r="AF102" i="6"/>
  <c r="J102" i="6"/>
  <c r="AG102" i="6"/>
  <c r="AF101" i="6"/>
  <c r="J101" i="6"/>
  <c r="AG101" i="6"/>
  <c r="AF100" i="6"/>
  <c r="J100" i="6"/>
  <c r="AG100" i="6"/>
  <c r="AF99" i="6"/>
  <c r="J99" i="6"/>
  <c r="AG99" i="6"/>
  <c r="AF98" i="6"/>
  <c r="J98" i="6"/>
  <c r="AG98" i="6"/>
  <c r="AF97" i="6"/>
  <c r="J97" i="6"/>
  <c r="AG97" i="6"/>
  <c r="AF96" i="6"/>
  <c r="J96" i="6"/>
  <c r="AG96" i="6"/>
  <c r="AF95" i="6"/>
  <c r="J95" i="6"/>
  <c r="AG95" i="6"/>
  <c r="AF94" i="6"/>
  <c r="J94" i="6"/>
  <c r="AG94" i="6"/>
  <c r="AF93" i="6"/>
  <c r="J93" i="6"/>
  <c r="AG93" i="6"/>
  <c r="AF92" i="6"/>
  <c r="J92" i="6"/>
  <c r="AG92" i="6"/>
  <c r="AF91" i="6"/>
  <c r="J91" i="6"/>
  <c r="AG91" i="6"/>
  <c r="AF90" i="6"/>
  <c r="J90" i="6"/>
  <c r="AG90" i="6"/>
  <c r="AF89" i="6"/>
  <c r="J89" i="6"/>
  <c r="AG89" i="6"/>
  <c r="AF88" i="6"/>
  <c r="J88" i="6"/>
  <c r="AG88" i="6"/>
  <c r="AF87" i="6"/>
  <c r="J87" i="6"/>
  <c r="AG87" i="6"/>
  <c r="AF86" i="6"/>
  <c r="J86" i="6"/>
  <c r="AG86" i="6"/>
  <c r="AF85" i="6"/>
  <c r="J85" i="6"/>
  <c r="AG85" i="6"/>
  <c r="AF84" i="6"/>
  <c r="J84" i="6"/>
  <c r="AG84" i="6"/>
  <c r="AF83" i="6"/>
  <c r="J83" i="6"/>
  <c r="AG83" i="6"/>
  <c r="AF82" i="6"/>
  <c r="J82" i="6"/>
  <c r="AG82" i="6"/>
  <c r="AF81" i="6"/>
  <c r="J81" i="6"/>
  <c r="AG81" i="6"/>
  <c r="AF80" i="6"/>
  <c r="J80" i="6"/>
  <c r="AG80" i="6"/>
  <c r="AF79" i="6"/>
  <c r="J79" i="6"/>
  <c r="AG79" i="6"/>
  <c r="AF78" i="6"/>
  <c r="J78" i="6"/>
  <c r="AG78" i="6"/>
  <c r="AF77" i="6"/>
  <c r="J77" i="6"/>
  <c r="AG77" i="6"/>
  <c r="AF76" i="6"/>
  <c r="J76" i="6"/>
  <c r="AG76" i="6"/>
  <c r="AF75" i="6"/>
  <c r="J75" i="6"/>
  <c r="AG75" i="6"/>
  <c r="AF74" i="6"/>
  <c r="J74" i="6"/>
  <c r="AG74" i="6"/>
  <c r="AF73" i="6"/>
  <c r="J73" i="6"/>
  <c r="AG73" i="6"/>
  <c r="AF72" i="6"/>
  <c r="J72" i="6"/>
  <c r="AG72" i="6"/>
  <c r="AF71" i="6"/>
  <c r="J71" i="6"/>
  <c r="AG71" i="6"/>
  <c r="AF70" i="6"/>
  <c r="J70" i="6"/>
  <c r="AG70" i="6"/>
  <c r="AF69" i="6"/>
  <c r="J69" i="6"/>
  <c r="AG69" i="6"/>
  <c r="AF68" i="6"/>
  <c r="J68" i="6"/>
  <c r="AG68" i="6"/>
  <c r="AF67" i="6"/>
  <c r="J67" i="6"/>
  <c r="AG67" i="6"/>
  <c r="AF66" i="6"/>
  <c r="J66" i="6"/>
  <c r="AG66" i="6"/>
  <c r="AF65" i="6"/>
  <c r="J65" i="6"/>
  <c r="AG65" i="6"/>
  <c r="AF64" i="6"/>
  <c r="J64" i="6"/>
  <c r="AG64" i="6"/>
  <c r="AF63" i="6"/>
  <c r="J63" i="6"/>
  <c r="AG63" i="6"/>
  <c r="AF62" i="6"/>
  <c r="J62" i="6"/>
  <c r="AG62" i="6"/>
  <c r="AF61" i="6"/>
  <c r="J61" i="6"/>
  <c r="AG61" i="6"/>
  <c r="AF60" i="6"/>
  <c r="J60" i="6"/>
  <c r="AG60" i="6"/>
  <c r="AF59" i="6"/>
  <c r="J59" i="6"/>
  <c r="AG59" i="6"/>
  <c r="AF58" i="6"/>
  <c r="J58" i="6"/>
  <c r="AG58" i="6"/>
  <c r="AF57" i="6"/>
  <c r="J57" i="6"/>
  <c r="AG57" i="6"/>
  <c r="AF56" i="6"/>
  <c r="J56" i="6"/>
  <c r="AG56" i="6"/>
  <c r="AF55" i="6"/>
  <c r="J55" i="6"/>
  <c r="AG55" i="6"/>
  <c r="AF54" i="6"/>
  <c r="J54" i="6"/>
  <c r="AG54" i="6"/>
  <c r="AF53" i="6"/>
  <c r="J53" i="6"/>
  <c r="AG53" i="6"/>
  <c r="AF52" i="6"/>
  <c r="J52" i="6"/>
  <c r="AG52" i="6"/>
  <c r="AF51" i="6"/>
  <c r="J51" i="6"/>
  <c r="AG51" i="6"/>
  <c r="AF50" i="6"/>
  <c r="J50" i="6"/>
  <c r="AG50" i="6"/>
  <c r="AF49" i="6"/>
  <c r="J49" i="6"/>
  <c r="AG49" i="6"/>
  <c r="AF48" i="6"/>
  <c r="J48" i="6"/>
  <c r="AG48" i="6"/>
  <c r="AF47" i="6"/>
  <c r="J47" i="6"/>
  <c r="AG47" i="6"/>
  <c r="AF46" i="6"/>
  <c r="J46" i="6"/>
  <c r="AG46" i="6"/>
  <c r="AF45" i="6"/>
  <c r="J45" i="6"/>
  <c r="AG45" i="6"/>
  <c r="AF44" i="6"/>
  <c r="J44" i="6"/>
  <c r="AG44" i="6"/>
  <c r="AF43" i="6"/>
  <c r="J43" i="6"/>
  <c r="AG43" i="6"/>
  <c r="AF42" i="6"/>
  <c r="J42" i="6"/>
  <c r="AG42" i="6"/>
  <c r="AF41" i="6"/>
  <c r="J41" i="6"/>
  <c r="AG41" i="6"/>
  <c r="AF40" i="6"/>
  <c r="J40" i="6"/>
  <c r="AG40" i="6"/>
  <c r="AF39" i="6"/>
  <c r="J39" i="6"/>
  <c r="AG39" i="6"/>
  <c r="AF38" i="6"/>
  <c r="J38" i="6"/>
  <c r="AG38" i="6"/>
  <c r="AF37" i="6"/>
  <c r="J37" i="6"/>
  <c r="AG37" i="6"/>
  <c r="AF36" i="6"/>
  <c r="J36" i="6"/>
  <c r="AG36" i="6"/>
  <c r="AF35" i="6"/>
  <c r="J35" i="6"/>
  <c r="AG35" i="6"/>
  <c r="AF34" i="6"/>
  <c r="J34" i="6"/>
  <c r="AG34" i="6"/>
  <c r="AF33" i="6"/>
  <c r="J33" i="6"/>
  <c r="AG33" i="6"/>
  <c r="AF32" i="6"/>
  <c r="J32" i="6"/>
  <c r="AG32" i="6"/>
  <c r="AF31" i="6"/>
  <c r="J31" i="6"/>
  <c r="AG31" i="6"/>
  <c r="AF30" i="6"/>
  <c r="J30" i="6"/>
  <c r="AG30" i="6"/>
  <c r="AF29" i="6"/>
  <c r="J29" i="6"/>
  <c r="AG29" i="6"/>
  <c r="AF28" i="6"/>
  <c r="J28" i="6"/>
  <c r="AG28" i="6"/>
  <c r="AF27" i="6"/>
  <c r="J27" i="6"/>
  <c r="AG27" i="6"/>
  <c r="AF26" i="6"/>
  <c r="J26" i="6"/>
  <c r="AG26" i="6"/>
  <c r="AF25" i="6"/>
  <c r="J25" i="6"/>
  <c r="AG25" i="6"/>
  <c r="AF24" i="6"/>
  <c r="J24" i="6"/>
  <c r="AG24" i="6"/>
  <c r="AF23" i="6"/>
  <c r="J23" i="6"/>
  <c r="AG23" i="6"/>
  <c r="AF22" i="6"/>
  <c r="J22" i="6"/>
  <c r="AG22" i="6"/>
  <c r="AF21" i="6"/>
  <c r="J21" i="6"/>
  <c r="AG21" i="6"/>
  <c r="AF20" i="6"/>
  <c r="J20" i="6"/>
  <c r="AG20" i="6"/>
  <c r="AF19" i="6"/>
  <c r="J19" i="6"/>
  <c r="AG19" i="6"/>
  <c r="AF18" i="6"/>
  <c r="J18" i="6"/>
  <c r="AG18" i="6"/>
  <c r="AF17" i="6"/>
  <c r="J17" i="6"/>
  <c r="AG17" i="6"/>
  <c r="AF16" i="6"/>
  <c r="J16" i="6"/>
  <c r="AG16" i="6"/>
  <c r="AF15" i="6"/>
  <c r="J15" i="6"/>
  <c r="AG15" i="6"/>
  <c r="AF14" i="6"/>
  <c r="J14" i="6"/>
  <c r="AG14" i="6"/>
  <c r="AF13" i="6"/>
  <c r="J13" i="6"/>
  <c r="AG13" i="6"/>
  <c r="AF12" i="6"/>
  <c r="J12" i="6"/>
  <c r="AG12" i="6"/>
  <c r="AF11" i="6"/>
  <c r="J11" i="6"/>
  <c r="AG11" i="6"/>
  <c r="AF10" i="6"/>
  <c r="J10" i="6"/>
  <c r="AG10" i="6"/>
  <c r="AF9" i="6"/>
  <c r="J9" i="6"/>
  <c r="AG9" i="6"/>
  <c r="AF8" i="6"/>
  <c r="J8" i="6"/>
  <c r="AG8" i="6"/>
  <c r="AG108" i="6"/>
  <c r="C7" i="8"/>
  <c r="H8" i="9"/>
  <c r="C9" i="8"/>
  <c r="G9" i="8"/>
  <c r="C10" i="8"/>
  <c r="C11" i="8"/>
  <c r="G11" i="8"/>
  <c r="G15" i="8"/>
  <c r="L15" i="8"/>
  <c r="C13" i="8"/>
  <c r="G13" i="8"/>
  <c r="L13" i="8"/>
  <c r="N60" i="5"/>
  <c r="O60" i="5"/>
  <c r="O66" i="5"/>
  <c r="AH106" i="6"/>
  <c r="AH105" i="6"/>
  <c r="AH104" i="6"/>
  <c r="AH103" i="6"/>
  <c r="AH102" i="6"/>
  <c r="AH101" i="6"/>
  <c r="AH100" i="6"/>
  <c r="AH99" i="6"/>
  <c r="AH98" i="6"/>
  <c r="AH97" i="6"/>
  <c r="AH95" i="6"/>
  <c r="AH96" i="6"/>
  <c r="AH94" i="6"/>
  <c r="AH93" i="6"/>
  <c r="AH91" i="6"/>
  <c r="AH92" i="6"/>
  <c r="AH90" i="6"/>
  <c r="AH89" i="6"/>
  <c r="AH88" i="6"/>
  <c r="AH87" i="6"/>
  <c r="AH86" i="6"/>
  <c r="AH85" i="6"/>
  <c r="AH84" i="6"/>
  <c r="AH83" i="6"/>
  <c r="AH82" i="6"/>
  <c r="AH81" i="6"/>
  <c r="AH80" i="6"/>
  <c r="AH79" i="6"/>
  <c r="AH77" i="6"/>
  <c r="AH78" i="6"/>
  <c r="AH76" i="6"/>
  <c r="AH74" i="6"/>
  <c r="AH75" i="6"/>
  <c r="AH73" i="6"/>
  <c r="AH72" i="6"/>
  <c r="AH71" i="6"/>
  <c r="AH70" i="6"/>
  <c r="AH69" i="6"/>
  <c r="AH68" i="6"/>
  <c r="AH67" i="6"/>
  <c r="AH66" i="6"/>
  <c r="AH65" i="6"/>
  <c r="AH64" i="6"/>
  <c r="AH63" i="6"/>
  <c r="AH62" i="6"/>
  <c r="AH61" i="6"/>
  <c r="AH59" i="6"/>
  <c r="AH60" i="6"/>
  <c r="AH58" i="6"/>
  <c r="AH57" i="6"/>
  <c r="AH56" i="6"/>
  <c r="AH55" i="6"/>
  <c r="AH54" i="6"/>
  <c r="AH52" i="6"/>
  <c r="AH53" i="6"/>
  <c r="AH51" i="6"/>
  <c r="AH50" i="6"/>
  <c r="AH49" i="6"/>
  <c r="AH48" i="6"/>
  <c r="AH47" i="6"/>
  <c r="AH46" i="6"/>
  <c r="AH45" i="6"/>
  <c r="AH44" i="6"/>
  <c r="AH43" i="6"/>
  <c r="AH42" i="6"/>
  <c r="AH41" i="6"/>
  <c r="AH40" i="6"/>
  <c r="AH39" i="6"/>
  <c r="AH38" i="6"/>
  <c r="AH37" i="6"/>
  <c r="AH36" i="6"/>
  <c r="AH35" i="6"/>
  <c r="AH34" i="6"/>
  <c r="AH33" i="6"/>
  <c r="AH32" i="6"/>
  <c r="AH31" i="6"/>
  <c r="AH30" i="6"/>
  <c r="AH29" i="6"/>
  <c r="AH28" i="6"/>
  <c r="AH27" i="6"/>
  <c r="AH26" i="6"/>
  <c r="AH25" i="6"/>
  <c r="AH23" i="6"/>
  <c r="AH24" i="6"/>
  <c r="AH22" i="6"/>
  <c r="AH21" i="6"/>
  <c r="AH20" i="6"/>
  <c r="AH19" i="6"/>
  <c r="AH18" i="6"/>
  <c r="AH17" i="6"/>
  <c r="AH16" i="6"/>
  <c r="AH15" i="6"/>
  <c r="AH14" i="6"/>
  <c r="AH13" i="6"/>
  <c r="AH12" i="6"/>
  <c r="AH11" i="6"/>
  <c r="AH10" i="6"/>
  <c r="AH9" i="6"/>
  <c r="AH8" i="6"/>
  <c r="E5" i="8"/>
  <c r="O61" i="5"/>
  <c r="N66" i="5"/>
  <c r="AH108" i="6"/>
</calcChain>
</file>

<file path=xl/sharedStrings.xml><?xml version="1.0" encoding="utf-8"?>
<sst xmlns="http://schemas.openxmlformats.org/spreadsheetml/2006/main" count="2097" uniqueCount="602">
  <si>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</si>
  <si>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</si>
  <si>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</si>
  <si>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</si>
  <si>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</si>
  <si>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</si>
  <si>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</si>
  <si>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</si>
  <si>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</si>
  <si>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</si>
  <si>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</si>
  <si>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</si>
  <si>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</si>
  <si>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</si>
  <si>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</si>
  <si>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</si>
  <si>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</si>
  <si>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</si>
  <si>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</si>
  <si>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</si>
  <si>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</si>
  <si>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</si>
  <si>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</si>
  <si>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</si>
  <si>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</si>
  <si>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</si>
  <si>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</si>
  <si>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</si>
  <si>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</si>
  <si>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</si>
  <si>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</si>
  <si>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</si>
  <si>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</si>
  <si>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</si>
  <si>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</si>
  <si>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</si>
  <si>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</si>
  <si>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</si>
  <si>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</si>
  <si>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</si>
  <si>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</si>
  <si>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</si>
  <si>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</si>
  <si>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</si>
  <si>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</si>
  <si>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</si>
  <si>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</si>
  <si>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</si>
  <si>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</si>
  <si>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</si>
  <si>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</si>
  <si>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</si>
  <si>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</si>
  <si>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</si>
  <si>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</si>
  <si>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</si>
  <si>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</si>
  <si>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</si>
  <si>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</si>
  <si>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</si>
  <si>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</si>
  <si>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</si>
  <si>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</si>
  <si>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</si>
  <si>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</si>
  <si>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</si>
  <si>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</si>
  <si>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</si>
  <si>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</si>
  <si>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</si>
  <si>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</si>
  <si>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</si>
  <si>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</si>
  <si>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</si>
  <si>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</si>
  <si>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</si>
  <si>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</si>
  <si>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</si>
  <si>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</si>
  <si>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</si>
  <si>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</si>
  <si>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</si>
  <si>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</si>
  <si>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</si>
  <si>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</si>
  <si>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</si>
  <si>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</si>
  <si>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</si>
  <si>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</si>
  <si>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</si>
  <si>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</si>
  <si>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</si>
  <si>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</si>
  <si>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</si>
  <si>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</si>
  <si>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</si>
  <si>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</si>
  <si>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</si>
  <si>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</si>
  <si>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</si>
  <si>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</si>
  <si>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</si>
  <si>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Netto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</si>
  <si>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</si>
  <si>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</si>
  <si>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</si>
  <si>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</si>
  <si>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</si>
  <si>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</si>
  <si>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</si>
  <si>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</si>
  <si>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</si>
  <si>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Comune di Chamois</t>
  </si>
  <si>
    <t>Tempestività dei Pagamenti - Elenco Fatture Pagate - Periodo 01/10/2022 - 31/12/2022</t>
  </si>
  <si>
    <t>24/06/2022</t>
  </si>
  <si>
    <t>49</t>
  </si>
  <si>
    <t>23/06/2022</t>
  </si>
  <si>
    <t/>
  </si>
  <si>
    <t>SI</t>
  </si>
  <si>
    <t>CHAMOIS  SERVIZI S.R.L.</t>
  </si>
  <si>
    <t>01033180074</t>
  </si>
  <si>
    <t>Tecnico/Manutentiva</t>
  </si>
  <si>
    <t>24/07/2022</t>
  </si>
  <si>
    <t>18/10/2022</t>
  </si>
  <si>
    <t>NO</t>
  </si>
  <si>
    <t>26/09/2022</t>
  </si>
  <si>
    <t>5</t>
  </si>
  <si>
    <t>Fattura di vendita</t>
  </si>
  <si>
    <t>ZA2350E580</t>
  </si>
  <si>
    <t>LAVOYER  Nicole ( dott. commercialista)</t>
  </si>
  <si>
    <t>01191190071</t>
  </si>
  <si>
    <t>LVYNCL88E52A326S</t>
  </si>
  <si>
    <t>Amministrativa/Finanziaria</t>
  </si>
  <si>
    <t>24/10/2022</t>
  </si>
  <si>
    <t>26/10/2022</t>
  </si>
  <si>
    <t>03/10/2022</t>
  </si>
  <si>
    <t>1010790842</t>
  </si>
  <si>
    <t>28/09/2022</t>
  </si>
  <si>
    <t>FOTOCOPIATRICI 30 - LOTTO 5 - 60 MESI CONSIP 30 LOTTO 5 - 60 mesi</t>
  </si>
  <si>
    <t>Z692CCC3A7</t>
  </si>
  <si>
    <t>30/09/2022</t>
  </si>
  <si>
    <t>KYOCERA DOCUMENT SOLUTIONS ITALIA S.P.A.</t>
  </si>
  <si>
    <t>02973040963</t>
  </si>
  <si>
    <t>05/10/2022</t>
  </si>
  <si>
    <t>29/10/2022</t>
  </si>
  <si>
    <t>209</t>
  </si>
  <si>
    <t>09/09/2022</t>
  </si>
  <si>
    <t>Stampa num. 2.000 cartine turistiche estive</t>
  </si>
  <si>
    <t>Z18376F76C</t>
  </si>
  <si>
    <t>01/10/2022</t>
  </si>
  <si>
    <t>TIPOGRAFIA LA VALLEE SRL</t>
  </si>
  <si>
    <t>01195810070</t>
  </si>
  <si>
    <t>31/10/2022</t>
  </si>
  <si>
    <t>188</t>
  </si>
  <si>
    <t>Assistenza ufficio elettorale in occasione delle Elezioni Politiche del 25 settembre 2022</t>
  </si>
  <si>
    <t>187</t>
  </si>
  <si>
    <t>Servizi logistici per manifestazione organizzata dal Comune</t>
  </si>
  <si>
    <t>186</t>
  </si>
  <si>
    <t>Supporto logistico manifestazioni estive 2022 (teleferica-trasporti-montaggi-smontaggi installazioni)</t>
  </si>
  <si>
    <t>13/10/2022</t>
  </si>
  <si>
    <t>185</t>
  </si>
  <si>
    <t>MONTAGGIO E SMONTAGGIO OPERA "CRISTALLO DI LUCE"</t>
  </si>
  <si>
    <t>FPA 2/22</t>
  </si>
  <si>
    <t>29/09/2022</t>
  </si>
  <si>
    <t>GORRET Emil Mario ing.Prog unica fase Fattibilità tecnica/economica-Definitiva-Esecutiva con pareri, Coord. Sicurezza in prog./esecuzione, DL, Contabilità/Collaudo per gli Interventi di bonifica di versante interessato da dissesto idrogeologico a Suis [Ex</t>
  </si>
  <si>
    <t>Z04321CF31</t>
  </si>
  <si>
    <t>GORRET Emil Mario ing.</t>
  </si>
  <si>
    <t>01196650079</t>
  </si>
  <si>
    <t>GRRMMR88D02A326U</t>
  </si>
  <si>
    <t>0002104171</t>
  </si>
  <si>
    <t>FATT. IVA SPLIT P.</t>
  </si>
  <si>
    <t>ZA630EE047</t>
  </si>
  <si>
    <t>04/10/2022</t>
  </si>
  <si>
    <t>MAGGIOLI TRIBUTI  - M.T  SpA</t>
  </si>
  <si>
    <t>02638260402</t>
  </si>
  <si>
    <t>06907290156</t>
  </si>
  <si>
    <t>03/11/2022</t>
  </si>
  <si>
    <t>97</t>
  </si>
  <si>
    <t>LA BRUGOLA Snc di Menabreaz Michel - foritura materiale da ferramenta.</t>
  </si>
  <si>
    <t>ZF83452708</t>
  </si>
  <si>
    <t>LA BRUGOLA Snc di Menabreaz Michel</t>
  </si>
  <si>
    <t>01245180078</t>
  </si>
  <si>
    <t>06/10/2022</t>
  </si>
  <si>
    <t>183</t>
  </si>
  <si>
    <t>Rifacimento staccionate in legno</t>
  </si>
  <si>
    <t>143</t>
  </si>
  <si>
    <t>STUDIO CAMPINI ASSOCIATI: incarico per funzioni di RSPP (Resp Servizio Prevenzione e Protezione) ai sensi DLGS 81/2008 - per gli anni 2021 e 2022</t>
  </si>
  <si>
    <t>ZF62FC9D65</t>
  </si>
  <si>
    <t>STUDIO CAMPINI ASSOCIATI</t>
  </si>
  <si>
    <t>01033500073</t>
  </si>
  <si>
    <t>02/11/2022</t>
  </si>
  <si>
    <t>10/10/2022</t>
  </si>
  <si>
    <t>90/001</t>
  </si>
  <si>
    <t>Aggiornamento dati su cartine turistiche</t>
  </si>
  <si>
    <t>Z832C92155</t>
  </si>
  <si>
    <t>VISAMULTIMEDIA di Vicquery Laurent  &amp; C. snc</t>
  </si>
  <si>
    <t>00562880070</t>
  </si>
  <si>
    <t>12/10/2022</t>
  </si>
  <si>
    <t>08/11/2022</t>
  </si>
  <si>
    <t>Z06374FA9C</t>
  </si>
  <si>
    <t>PA/10</t>
  </si>
  <si>
    <t>VIOT VALTER: , i lavori di sostituzione di n. 2 fontanili nelle frazioni di La Ville e Suis, [Ex.Imp. 2021/163] (Somma Impegnate nell'Esercizio 2021 da riscrivere nell'Esercizio 2022)</t>
  </si>
  <si>
    <t>ZBC3201A79</t>
  </si>
  <si>
    <t>VIOT VALTER</t>
  </si>
  <si>
    <t>00556350072</t>
  </si>
  <si>
    <t>VTIVTR69L14H676A</t>
  </si>
  <si>
    <t>181</t>
  </si>
  <si>
    <t>CHAMOIS  SERVIZI S.R.L.: servizio RSU</t>
  </si>
  <si>
    <t>182</t>
  </si>
  <si>
    <t>CHAMOIS  SERVIZI S.R.L.:  manutenzione sentieri</t>
  </si>
  <si>
    <t>184</t>
  </si>
  <si>
    <t>LAVORI DI MANUTENZIONE STRAORDINARIA STRADA LA MAGDELEINE- CHAMOIS</t>
  </si>
  <si>
    <t>202</t>
  </si>
  <si>
    <t>11/10/2022</t>
  </si>
  <si>
    <t>CHAMOIS  SERVIZI S.R.L.: manutenzione strade, piazze e aree pubbliche</t>
  </si>
  <si>
    <t>19/10/2022</t>
  </si>
  <si>
    <t>10/11/2022</t>
  </si>
  <si>
    <t>203</t>
  </si>
  <si>
    <t>CHAMOIS  SERVIZI S.R.L.: manutenzione beni patrimoniali - compresa la Pubb. Illuminazione</t>
  </si>
  <si>
    <t>204</t>
  </si>
  <si>
    <t>LAVORI DI MANUTENZIONE STRAORDINARIA ARE4A PIC-NIC.</t>
  </si>
  <si>
    <t>17/10/2022</t>
  </si>
  <si>
    <t>11/11/2022</t>
  </si>
  <si>
    <t>201</t>
  </si>
  <si>
    <t>CHAMOIS  SERVIZI S.R.L.: servizio di trasporto interno (persone e bagagli) - GM 109/2021 - UTILIZZATO per coprire Trasporti Interni dal 08 luglio al 04 settembre per 10.180,50 vedere con consuntivo estate se alzare impegno Det 26 del 13/07/2022</t>
  </si>
  <si>
    <t>2022-1120581</t>
  </si>
  <si>
    <t>FCM - FATTURA CLIENTI SCISSIONE DEI PAGAMENTI ai sensi dell'art.17-ter del Dpr 633/1972 Premio INAIL gia' incluso negli oneri Retributivi e Previdenziali. 6.42 euro</t>
  </si>
  <si>
    <t>Z85374F98B</t>
  </si>
  <si>
    <t>MANPOWER SRL</t>
  </si>
  <si>
    <t>11947650153</t>
  </si>
  <si>
    <t>12/11/2022</t>
  </si>
  <si>
    <t>V070012205642</t>
  </si>
  <si>
    <t>FATTURA</t>
  </si>
  <si>
    <t>Z7F3582004</t>
  </si>
  <si>
    <t>GSA SpA - Gruppo Servizi Associati SpA</t>
  </si>
  <si>
    <t>01484180391</t>
  </si>
  <si>
    <t>V070012205643</t>
  </si>
  <si>
    <t>ZB0347B630</t>
  </si>
  <si>
    <t>79/001</t>
  </si>
  <si>
    <t>RELAZIONE GEOLOGICA E GEOTECNICA E STUDIO COMPATIBILITA  PER PROGETTO DEGLI INTERVENTI DI BONIFICA DI VERSANTE INTERESSATO DA DISSESTO IDROGEOLOGICO IN LOC. SUIS</t>
  </si>
  <si>
    <t>ZA7321CF01</t>
  </si>
  <si>
    <t>BALTEA STUDIO GEOLOGICO ASSOCIATO Alex Théodule - Marco Vagliasindi</t>
  </si>
  <si>
    <t>01129450076</t>
  </si>
  <si>
    <t>16/11/2022</t>
  </si>
  <si>
    <t>17/11/2022</t>
  </si>
  <si>
    <t>7X04457341</t>
  </si>
  <si>
    <t>Fattura Ottobre 22: Periodo 6/22 Ago-Sett</t>
  </si>
  <si>
    <t>Z3D322B547</t>
  </si>
  <si>
    <t>15/10/2022</t>
  </si>
  <si>
    <t>TELECOM ITALIA SPA -</t>
  </si>
  <si>
    <t>00488410010</t>
  </si>
  <si>
    <t>14/11/2022</t>
  </si>
  <si>
    <t>VS0000233</t>
  </si>
  <si>
    <t>OPERAZIONE SOGGETTA ALLA SCISSIONE DEI PAGAMENTI  - ART.17 TER DPR 633/72</t>
  </si>
  <si>
    <t>ZF03807D3D</t>
  </si>
  <si>
    <t>14/10/2022</t>
  </si>
  <si>
    <t>NANOSYSTEM srl</t>
  </si>
  <si>
    <t>01085650446</t>
  </si>
  <si>
    <t>8A00656349</t>
  </si>
  <si>
    <t>Fattura Ottobre 22: Periodo 6/22 Ago - Set</t>
  </si>
  <si>
    <t>Z673608599</t>
  </si>
  <si>
    <t>8A00655100</t>
  </si>
  <si>
    <t>8A00655655</t>
  </si>
  <si>
    <t>Z2F2CCEAED</t>
  </si>
  <si>
    <t>222000351668</t>
  </si>
  <si>
    <t>POD FATTURA MULTISITO DET. N. 118 DEL 01/12/2020</t>
  </si>
  <si>
    <t>ZB02F80E66</t>
  </si>
  <si>
    <t>CVA - C.V.A. ENERGIE srl  già CVA TRADING srl a su</t>
  </si>
  <si>
    <t>01032450072</t>
  </si>
  <si>
    <t>222000351667</t>
  </si>
  <si>
    <t>20/10/2022</t>
  </si>
  <si>
    <t>0168-2022/EL</t>
  </si>
  <si>
    <t>DETERMINA N 51 DEL 05/10/2022</t>
  </si>
  <si>
    <t>Z913809A8A</t>
  </si>
  <si>
    <t>FIORI E FIORI SRLS</t>
  </si>
  <si>
    <t>01190730075</t>
  </si>
  <si>
    <t>50</t>
  </si>
  <si>
    <t>DUCLY Davide  (BAR Funivia) - Servizio Mensa - implementato con la determina 23 del 25/05/2022</t>
  </si>
  <si>
    <t>Z76300A79B</t>
  </si>
  <si>
    <t>DUCLY Davide  D.I.</t>
  </si>
  <si>
    <t>01238060071</t>
  </si>
  <si>
    <t>DCLDVD99E29L219Z</t>
  </si>
  <si>
    <t>3861-2022</t>
  </si>
  <si>
    <t>CIG: ZF137E982D  Delibera: N.31 DEL 07/10/2022</t>
  </si>
  <si>
    <t>ZF137E982D</t>
  </si>
  <si>
    <t>21/10/2022</t>
  </si>
  <si>
    <t>SAINT VINCENT PETROLI SAS DI TREVES  C.</t>
  </si>
  <si>
    <t>00086510070</t>
  </si>
  <si>
    <t>19/11/2022</t>
  </si>
  <si>
    <t>27/10/2022</t>
  </si>
  <si>
    <t>153</t>
  </si>
  <si>
    <t>25/10/2022</t>
  </si>
  <si>
    <t>Servizio di ristorazione per ospiti Alpine Pearls</t>
  </si>
  <si>
    <t>Z4438148E6</t>
  </si>
  <si>
    <t>CHEZ PIERINA S.N.C. DI ROSSET SARA E CARRARA MARTA  &amp; C.</t>
  </si>
  <si>
    <t>01195360076</t>
  </si>
  <si>
    <t>24/11/2022</t>
  </si>
  <si>
    <t>V070012206057</t>
  </si>
  <si>
    <t>25/11/2022</t>
  </si>
  <si>
    <t>V070012206056</t>
  </si>
  <si>
    <t>2022/169/2003/FE</t>
  </si>
  <si>
    <t>GESTIONE IMPIANTI DEPURAZIONE PARTE CORRENTE - SCHEDA N. 6 - CHIUSURA CONVENZIONE ANNO 2021</t>
  </si>
  <si>
    <t>Unité des Communes Valdotaines Mont-Cervin</t>
  </si>
  <si>
    <t>00193840071</t>
  </si>
  <si>
    <t>81002710077</t>
  </si>
  <si>
    <t>2022/188/2003/FE</t>
  </si>
  <si>
    <t>GESTIONE SERVIZIO FOGNATURA - CHIUSURA CONVENZIONE ANNO 2021</t>
  </si>
  <si>
    <t>26/11/2022</t>
  </si>
  <si>
    <t>FATTPA 103_22</t>
  </si>
  <si>
    <t>ENJOY EVENTS srl: gestione ufficio turistico 19/12/2020 -30/10/2022 - ANNO 2022</t>
  </si>
  <si>
    <t>Z232F7310C</t>
  </si>
  <si>
    <t>ENJOY EVENTS srl</t>
  </si>
  <si>
    <t>01102380076</t>
  </si>
  <si>
    <t>27/11/2022</t>
  </si>
  <si>
    <t>0000654888AMC12022</t>
  </si>
  <si>
    <t>30/06/2022</t>
  </si>
  <si>
    <t>Pubblicità su inserto della Stampa "Valle d'Aosta in tavola"</t>
  </si>
  <si>
    <t>ZC0373EA2B</t>
  </si>
  <si>
    <t>28/10/2022</t>
  </si>
  <si>
    <t>A. MANZONI   &amp; C. SpA</t>
  </si>
  <si>
    <t>04705810150</t>
  </si>
  <si>
    <t>FPA 33/22</t>
  </si>
  <si>
    <t>CARENA Alessandro: servizio di Direzione tecnica della discarica di inerti comunale per il triennio 2021-2022-2023 (+ 2 anni eventuali)</t>
  </si>
  <si>
    <t>Z6B2F5A7AD</t>
  </si>
  <si>
    <t>CARENA Alessandro dott. ing.</t>
  </si>
  <si>
    <t>01255360073</t>
  </si>
  <si>
    <t>CRNLSN55P24L219S</t>
  </si>
  <si>
    <t>02/12/2022</t>
  </si>
  <si>
    <t>07/11/2022</t>
  </si>
  <si>
    <t>1/7</t>
  </si>
  <si>
    <t>Incarico membro esperto supplente</t>
  </si>
  <si>
    <t>Z99371E0D5</t>
  </si>
  <si>
    <t>Navillod Carlo arch.</t>
  </si>
  <si>
    <t>01053520076</t>
  </si>
  <si>
    <t>NVLCRL66S08A326M</t>
  </si>
  <si>
    <t>2022/199/2003/FE</t>
  </si>
  <si>
    <t>GESTIONE SERVIZIO DEPURAZIONE C/CAPITALE - CHIUSURA CONVENZIONE ANNO 2021</t>
  </si>
  <si>
    <t>09/11/2022</t>
  </si>
  <si>
    <t>2022/210/2003/FE</t>
  </si>
  <si>
    <t>GESTIONE SERVIZIO ANALISI ACQUE - CHIUSURA CONVENZIONE ANNO 2021</t>
  </si>
  <si>
    <t>1/9</t>
  </si>
  <si>
    <t>AUMENTO COMPENSO PROGETTAZIONE PER AGGIORNAMENTI PREZZI STRADA LES BERCES</t>
  </si>
  <si>
    <t>ZE338332D9</t>
  </si>
  <si>
    <t>PEAQUIN PIERMARIO geom.</t>
  </si>
  <si>
    <t>00669870073</t>
  </si>
  <si>
    <t>PQNPMR66E15A326B</t>
  </si>
  <si>
    <t>08/12/2022</t>
  </si>
  <si>
    <t>0002150718</t>
  </si>
  <si>
    <t>Z31370AF54</t>
  </si>
  <si>
    <t>MAGGIOLI S.P.A.</t>
  </si>
  <si>
    <t>02066400405</t>
  </si>
  <si>
    <t>06188330150</t>
  </si>
  <si>
    <t>05/12/2022</t>
  </si>
  <si>
    <t>09/12/2022</t>
  </si>
  <si>
    <t>230</t>
  </si>
  <si>
    <t>Acquisto Biglietti Funivia</t>
  </si>
  <si>
    <t>07/12/2022</t>
  </si>
  <si>
    <t>219</t>
  </si>
  <si>
    <t>Manutenzione straordinaria acquedotto Lod</t>
  </si>
  <si>
    <t>29739/1-2022</t>
  </si>
  <si>
    <t>CARBOTRADE GAS: fornitura gas al forno comunale (gm 114/2021 D.SE 65/2021)</t>
  </si>
  <si>
    <t>Z742FED653</t>
  </si>
  <si>
    <t>CARBOTRADE GAS srl</t>
  </si>
  <si>
    <t>00648070076</t>
  </si>
  <si>
    <t>00808990097</t>
  </si>
  <si>
    <t>1022279399</t>
  </si>
  <si>
    <t>POSTE ITALIANE SPA: Prelievo bolgette e invio posta istituzionale  "POSTA EASY BASIC" e "POSTA PICK UP MAIL</t>
  </si>
  <si>
    <t>Z1F34EA8E5</t>
  </si>
  <si>
    <t>POSTE ITALIANE SPA</t>
  </si>
  <si>
    <t>01114601006</t>
  </si>
  <si>
    <t>97103880585</t>
  </si>
  <si>
    <t>2022-1134647</t>
  </si>
  <si>
    <t>13/12/2022</t>
  </si>
  <si>
    <t>FPA 13/22</t>
  </si>
  <si>
    <t>ACQUEDOTTO INTERCOMUNALE- LAVORI EMERGENZA (finanziamento BIM) - Rirpistino Telecontrollo della vasche</t>
  </si>
  <si>
    <t>Z78369EA5E</t>
  </si>
  <si>
    <t>3A TELECONTROLLI srl</t>
  </si>
  <si>
    <t>03748730128</t>
  </si>
  <si>
    <t>12/12/2022</t>
  </si>
  <si>
    <t>95</t>
  </si>
  <si>
    <t>RINNOVO NUM. LICENZE OFFICE 365 PER 1 ANNO</t>
  </si>
  <si>
    <t>ZDF384DD41</t>
  </si>
  <si>
    <t>YOUBIT S.A.S</t>
  </si>
  <si>
    <t>01109300077</t>
  </si>
  <si>
    <t>900239/22PA</t>
  </si>
  <si>
    <t>Telecomunicazioni Digitali  FASTALP srl: LAGO LDO: Hot Spot e gestione WiFinity</t>
  </si>
  <si>
    <t>Z74300A22A</t>
  </si>
  <si>
    <t>Telecomunicazioni Digitali  FASTALP srl</t>
  </si>
  <si>
    <t>01079120075</t>
  </si>
  <si>
    <t>14/12/2022</t>
  </si>
  <si>
    <t>900244/22PA</t>
  </si>
  <si>
    <t>Telecomunicazioni Digitali  FASTALP srl: WIFI  e assistenza</t>
  </si>
  <si>
    <t>ZD4300A191</t>
  </si>
  <si>
    <t>222000390953</t>
  </si>
  <si>
    <t>15/11/2022</t>
  </si>
  <si>
    <t>16/12/2022</t>
  </si>
  <si>
    <t>222000390954</t>
  </si>
  <si>
    <t>15/12/2022</t>
  </si>
  <si>
    <t>PA/17</t>
  </si>
  <si>
    <t>Lavori di manutenzione straordinaria per la sostituzione della sicurvia stradale Corgnolaz-Crepin</t>
  </si>
  <si>
    <t>9205015AAC</t>
  </si>
  <si>
    <t>0002153941</t>
  </si>
  <si>
    <t>234</t>
  </si>
  <si>
    <t>LAVORI DI SISTEMAZIONE STRAORDINARIA PER SISTEMAZIONE STACCIONATA DELLA RAMPA PER IL LAGO LOD</t>
  </si>
  <si>
    <t>17/12/2022</t>
  </si>
  <si>
    <t>23/11/2022</t>
  </si>
  <si>
    <t>240</t>
  </si>
  <si>
    <t>22/11/2022</t>
  </si>
  <si>
    <t>22/12/2022</t>
  </si>
  <si>
    <t>239</t>
  </si>
  <si>
    <t>122/001</t>
  </si>
  <si>
    <t>Manutenzione ordinaria delle aree verdi comunali</t>
  </si>
  <si>
    <t>Z0536C3BEE</t>
  </si>
  <si>
    <t>LA SIEPE SRL</t>
  </si>
  <si>
    <t>01007060070</t>
  </si>
  <si>
    <t>28/11/2022</t>
  </si>
  <si>
    <t>23/12/2022</t>
  </si>
  <si>
    <t>V070012207037</t>
  </si>
  <si>
    <t>24/12/2022</t>
  </si>
  <si>
    <t>170</t>
  </si>
  <si>
    <t>CHEZ PIERINA: Servizio Mensa</t>
  </si>
  <si>
    <t>Z11300A7D6</t>
  </si>
  <si>
    <t>30/11/2022</t>
  </si>
  <si>
    <t>26/12/2022</t>
  </si>
  <si>
    <t>1341/22/1</t>
  </si>
  <si>
    <t>FATTURA DIFFERITA</t>
  </si>
  <si>
    <t>ZB43887712</t>
  </si>
  <si>
    <t>ECOMON SRL</t>
  </si>
  <si>
    <t>10493720014</t>
  </si>
  <si>
    <t>*</t>
  </si>
  <si>
    <t>25/12/2022</t>
  </si>
  <si>
    <t>6</t>
  </si>
  <si>
    <t>30/12/2022</t>
  </si>
  <si>
    <t>1412</t>
  </si>
  <si>
    <t>21/11/2022</t>
  </si>
  <si>
    <t>Fornitura cartelli per numerazione pali della pubblica illuminazione</t>
  </si>
  <si>
    <t>ZC03846425</t>
  </si>
  <si>
    <t>Colorecolori srl</t>
  </si>
  <si>
    <t>10299100015</t>
  </si>
  <si>
    <t>0000422900000145</t>
  </si>
  <si>
    <t>29/11/2022</t>
  </si>
  <si>
    <t>DETERMINAZIONE N. 39 PROT 4334 DEL 22/11/22</t>
  </si>
  <si>
    <t>ZAC38911CA</t>
  </si>
  <si>
    <t>DEVAL SpA a  s.u.</t>
  </si>
  <si>
    <t>01013210073</t>
  </si>
  <si>
    <t>29/12/2022</t>
  </si>
  <si>
    <t>01/12/2022</t>
  </si>
  <si>
    <t>708</t>
  </si>
  <si>
    <t>CESSIONI GRATUITE DI BENI IMMOBILI A ENTE PUBBLICO (CIG ZDB36E756A) - Rep. n. 4.949/3.965 del 28/10/2022</t>
  </si>
  <si>
    <t>ZDB36E756A</t>
  </si>
  <si>
    <t>SEBASTIANI EDOARDO - NOTAIO</t>
  </si>
  <si>
    <t>01183700077</t>
  </si>
  <si>
    <t>SBSDRD75E31H501P</t>
  </si>
  <si>
    <t>241</t>
  </si>
  <si>
    <t>Manutenzioni per la funivia e la teleferica Buisson-Chamois 2022 PD 2930 DEL 19/05/2022 Zoppo - convenzione 31/05/2022 al 01/06/2032 vedi acc 214</t>
  </si>
  <si>
    <t>27/12/2022</t>
  </si>
  <si>
    <t>31/12/2022</t>
  </si>
  <si>
    <t>28/12/2022</t>
  </si>
  <si>
    <t>FE/56</t>
  </si>
  <si>
    <t>IDROSERVICE srl: manutenzione annua impianto termico Azienda agricola comunale alimentato a GPL</t>
  </si>
  <si>
    <t>ZF5329B334</t>
  </si>
  <si>
    <t>IDROSERVICE srl</t>
  </si>
  <si>
    <t>01059800076</t>
  </si>
  <si>
    <t>01/01/2023</t>
  </si>
  <si>
    <t>1022306582</t>
  </si>
  <si>
    <t>30069645-002</t>
  </si>
  <si>
    <t>02/01/2023</t>
  </si>
  <si>
    <t>220201032154</t>
  </si>
  <si>
    <t>FINAOSTA - FINANZIARIA REGIONALE VALLE D'AOSTA</t>
  </si>
  <si>
    <t>00415280072</t>
  </si>
  <si>
    <t>FE/55</t>
  </si>
  <si>
    <t>IDROSERVICE srl: servizio di terzo responsabile dell'impianto termico degli edifici comunali di Chamois- periodo triennio 2021- 2023</t>
  </si>
  <si>
    <t>Z9C300DDF8</t>
  </si>
  <si>
    <t>1/11</t>
  </si>
  <si>
    <t>MEYNET Monica: Onorario per il Revisore dei conti</t>
  </si>
  <si>
    <t>ZB52F3A158</t>
  </si>
  <si>
    <t>MEYNET Monica (Revisore dei conti)</t>
  </si>
  <si>
    <t>01231390079</t>
  </si>
  <si>
    <t>MYNMNC86L56A326N</t>
  </si>
  <si>
    <t>11/01/2023</t>
  </si>
  <si>
    <t>222000429448</t>
  </si>
  <si>
    <t>13/01/2023</t>
  </si>
  <si>
    <t>20/12/2022</t>
  </si>
  <si>
    <t>19/12/2022</t>
  </si>
  <si>
    <t>8A00846751</t>
  </si>
  <si>
    <t>Fattura Dicembre 22: Periodo 1/22 Ott - Nov</t>
  </si>
  <si>
    <t>15/01/2023</t>
  </si>
  <si>
    <t>7X05494841</t>
  </si>
  <si>
    <t>Fattura Dicembre 22: Periodo 1/22 Ott-Nov</t>
  </si>
  <si>
    <t>16/01/2023</t>
  </si>
  <si>
    <t>8A00841977</t>
  </si>
  <si>
    <t>17/01/2023</t>
  </si>
  <si>
    <t>222000429449</t>
  </si>
  <si>
    <t>2022-1149003</t>
  </si>
  <si>
    <t>FCM - FATTURA CLIENTI SCISSIONE DEI PAGAMENTI ai sensi dell'art.17-ter del Dpr 633/1972 Premio INAIL gia' incluso negli oneri Retributivi e Previdenziali. 6.34 euro</t>
  </si>
  <si>
    <t>MAGGIORI COSTI DI GESTIONE IN PERIODO COVID19 DA SETTEMBRE 2021 A APRILE 2022</t>
  </si>
  <si>
    <t>ZB9392D591</t>
  </si>
  <si>
    <t>21/12/2022</t>
  </si>
  <si>
    <t>Cooperativa Sociale LE SOLEIL</t>
  </si>
  <si>
    <t>01069810073</t>
  </si>
  <si>
    <t>20/01/2023</t>
  </si>
  <si>
    <t>238</t>
  </si>
  <si>
    <t>18/01/2023</t>
  </si>
  <si>
    <t>FAT-01-22-1068</t>
  </si>
  <si>
    <t>FORNITURA BANDIERE E-BIKE</t>
  </si>
  <si>
    <t>Z2B3890F60</t>
  </si>
  <si>
    <t>ELLEERRE</t>
  </si>
  <si>
    <t>03504140165</t>
  </si>
  <si>
    <t>FPA 17/22</t>
  </si>
  <si>
    <t>3A TELECONTROLLI srl - gestione  schede e relativo traffico telfonico per telecontrollo vasche acquedotto intercomunale.</t>
  </si>
  <si>
    <t>ZA42FEA28D</t>
  </si>
  <si>
    <t>21/PA</t>
  </si>
  <si>
    <t>ECOGEO S.C.R.L.: Analisi microbiologica dell'acqua potabile [Ex.Imp. 2021/271] (Somma Impegnate nell'Esercizio 2021 da riscrivere nell'Esercizio 2022)</t>
  </si>
  <si>
    <t>ZCE2B36BA9</t>
  </si>
  <si>
    <t>ECOGEO S.C.R.L.</t>
  </si>
  <si>
    <t>00549180073</t>
  </si>
  <si>
    <t>FATTPA 136_22</t>
  </si>
  <si>
    <t>Z8A390A0E5</t>
  </si>
  <si>
    <t>PEAQUIN SRL</t>
  </si>
  <si>
    <t>01033120070</t>
  </si>
  <si>
    <t>8A00846879</t>
  </si>
  <si>
    <t>19/01/2023</t>
  </si>
  <si>
    <t>07/01/2023</t>
  </si>
  <si>
    <t>1/14</t>
  </si>
  <si>
    <t>28/01/2023</t>
  </si>
  <si>
    <t>TOTALI FATTURE:</t>
  </si>
  <si>
    <t>IND. TEMPESTIVITA' FATTURE:</t>
  </si>
  <si>
    <t>Tempestività dei Pagamenti - Elenco Mandati senza Fatture - Periodo 01/10/2022 - 31/12/2022</t>
  </si>
  <si>
    <t>Unite' Communes Valdotaines Mont-Cervin: Trasf. per rimborso spese di funzionamento (€ 17.712,00 +439,20 integr stipendi)</t>
  </si>
  <si>
    <t>COMUNE DI CHAMOIS</t>
  </si>
  <si>
    <t>Autoconcumo TARI 2022</t>
  </si>
  <si>
    <t>BANCA DI CREDITO COOPERATIVO  VALDOSTANA - TESORERIA COMUNALE</t>
  </si>
  <si>
    <t>Commisioni transato Pos III Trim</t>
  </si>
  <si>
    <t>PUCCI LORENZO MARIO</t>
  </si>
  <si>
    <t>PUCCI LORENZO MARIO: indennita di Sindaco - Mese di: OTTOBRE</t>
  </si>
  <si>
    <t>LANTERNA LAURA</t>
  </si>
  <si>
    <t>LANTERNA LAURA: emolumenti assessore comunale - Mese di: OTTOBRE</t>
  </si>
  <si>
    <t>RIGOLLET MARCO</t>
  </si>
  <si>
    <t>RIGOLLET MARCO: emolumenti assessore comunale - Mese di: OTTOBRE</t>
  </si>
  <si>
    <t>TORTA MAURO</t>
  </si>
  <si>
    <t>TORTA MAURO: indennita vice sindaco - Mese di: OTTOBRE</t>
  </si>
  <si>
    <t>Regione VdA  - RAVDA per  IRAP (x F24)</t>
  </si>
  <si>
    <t>Regione: IRAP su emolumenti amministratori - Mese di: OTTOBRE</t>
  </si>
  <si>
    <t>Regione VdA - RAVDA per IRAP - Mese di: OTTOBRE</t>
  </si>
  <si>
    <t>Straordinario elezioni 25 settembre 2022 IRAP - Mese di: OTTOBRE</t>
  </si>
  <si>
    <t>COMUNE DI ANTEY SAINT ANDRE'</t>
  </si>
  <si>
    <t>Irap su straordinari Marco elezioni 25 settembre rimb Antey</t>
  </si>
  <si>
    <t>ALPINE PEARLS Associazione Europea</t>
  </si>
  <si>
    <t>ASSOCIAZIONE" ALPINE PEARLS": quota associativa anno 2022</t>
  </si>
  <si>
    <t>famiglie MELIS Mirko e RIGOLLET Paolo per nido d'infanzia/spazio giochi mod con DetSE 25/2022,- mese di SETTEMBRE 2022</t>
  </si>
  <si>
    <t>RIGOLLET MARCO: emolumenti assessore comunale - Mese di: NOVEMBRE</t>
  </si>
  <si>
    <t>TORTA MAURO: indennita vice sindaco - Mese di: NOVEMBRE</t>
  </si>
  <si>
    <t>PUCCI LORENZO MARIO: indennita di Sindaco - Mese di: NOVEMBRE</t>
  </si>
  <si>
    <t>LANTERNA LAURA: emolumenti assessore comunale - Mese di: NOVEMBRE</t>
  </si>
  <si>
    <t>VALLET YANNICK</t>
  </si>
  <si>
    <t>Prestazione artistica -</t>
  </si>
  <si>
    <t>Regione: IRAP su emolumenti amministratori - Mese di: NOVEMBRE</t>
  </si>
  <si>
    <t>Regione VdA - RAVDA per IRAP - Mese di: NOVEMBRE</t>
  </si>
  <si>
    <t>RAVdA IRAP su Prestazioni OCCASIONALI (x tutti)- Missione 1 Prog. 2 M102 - Mese di: NOVEMBRE</t>
  </si>
  <si>
    <t>TORACCA Roberto</t>
  </si>
  <si>
    <t>RIMBORSO IMU 2022 INDEBITAMENTE VERSATA</t>
  </si>
  <si>
    <t>REGIONE AUTONOMA VALLE D'AOSTA</t>
  </si>
  <si>
    <t>Distacchi sindacali 2021</t>
  </si>
  <si>
    <t>famiglie MELIS Mirko e RIGOLLET Paolo per nido d'infanzia/spazio giochi MESE OTTOBRE</t>
  </si>
  <si>
    <t>COMUNE DI CAMPAGNANO DI ROMA</t>
  </si>
  <si>
    <t>Riversamento TARI ANNO 2021 per Capone Braga Ida per errato versamento cf CPNDIA69L66H501B</t>
  </si>
  <si>
    <t>ANAC - AVCP AUTORITA' PER LA VIGILANZA SUI CONTRATTI PUBBLICI</t>
  </si>
  <si>
    <t>QUOTA ANAC PER LAVORI DI SOSTITUZIONE DELLA CONDOTTA DELL'ACQUEDOTTO.</t>
  </si>
  <si>
    <t>Contributo ANAC per gara importo inferiore a € 150.000,00: manutenzione straodinaria Piazza</t>
  </si>
  <si>
    <t>Contributo ANAC per gara importo inferiore a € 150.000,00: sostituzione della sicurvia stradale</t>
  </si>
  <si>
    <t>Rimborso per pagamento castagnata e vin brule 01/11/2022 - Mese di: DICEMBRE</t>
  </si>
  <si>
    <t>LANTERNA LAURA: emolumenti assessore comunale - Mese di: DICEMBRE</t>
  </si>
  <si>
    <t>RIGOLLET MARCO: emolumenti assessore comunale - Mese di: DICEMBRE</t>
  </si>
  <si>
    <t>TORTA MAURO: indennita vice sindaco - Mese di: DICEMBRE</t>
  </si>
  <si>
    <t>PUCCI LORENZO MARIO: indennita di Sindaco - Mese di: DICEMBRE</t>
  </si>
  <si>
    <t>Regione: IRAP su emolumenti amministratori - Mese di: DICEMBRE</t>
  </si>
  <si>
    <t>Regione VdA - RAVDA per IRAP - Mese di: DICEMBRE</t>
  </si>
  <si>
    <t>ASSOCIAZIONE FONOSINTESI</t>
  </si>
  <si>
    <t>Contributo straordinario per manifestazione Chamoisic 2022</t>
  </si>
  <si>
    <t>ASSOCIAZIONE CULTURALE MONTE CERVINO</t>
  </si>
  <si>
    <t>Contributo straordinario per "Cervino cinemountain international film festival"</t>
  </si>
  <si>
    <t>RIGOLLET Paolo per nido d'infanzia/spazio giochi mod con DetSE 25/2022,</t>
  </si>
  <si>
    <t>CANONE TESORERIA ANNO 2022 CANONE TESORERIA ANNO 2022 (CASSA)</t>
  </si>
  <si>
    <t>COMPETENZE DEL IV TRIMESTRE 2022</t>
  </si>
  <si>
    <t>Unite' Mont-Cervin: Trsf. c/o capitale x RSU + € 1.026,00 Det Segr 18/2021+ € 132,00 Det. Segr.   02/11/2021</t>
  </si>
  <si>
    <t>Unité des Communes Valdotaines Mont-Cervin: Trasferimento per acquisto contenitori RRSSUU</t>
  </si>
  <si>
    <t>Unite' Communes Valdotaines Mont-Cervin: Trasf. per servizio RSU (scheda 10) (vedi Det UTC 39/2021 x erba e ramaglie)</t>
  </si>
  <si>
    <t>CERVINO S.P.A.</t>
  </si>
  <si>
    <t>CERVINO S.P.A.- Ristoro spese sostenute per compensi erogati  al sig. Brunello Yuri, per permessi richiesti in qualità di consigliere comunale per impegni istituzionali.</t>
  </si>
  <si>
    <t>VERSAMENTO ALLA REGIONE DELLA TASSA ECOLOGICA DELLA DISCARICA ANNO 2022</t>
  </si>
  <si>
    <t>La Bottega del Lardo snc di Challancin Angelica &amp; C.</t>
  </si>
  <si>
    <t>Pagamento Fatt. n. FPA 1/22 del 22/12/2022 - FORNITURA CONFEZIONI REGALO PRESSO IL VS. COMUNE - ANNULLATO</t>
  </si>
  <si>
    <t>Z23392D74C</t>
  </si>
  <si>
    <t>Pagamento Fatt. n. 1010809709 del 27/12/2022 - FOTOCOPIATRICI 30 - LOTTO 5 - 60 MESI CONSIP 30 LOTTO 5 - 60 mesi - ANNULLATO</t>
  </si>
  <si>
    <t>Cassa Depositi e Prestiti SpA</t>
  </si>
  <si>
    <t>INT MUTUO 4533659</t>
  </si>
  <si>
    <t>MUTUO 4533659</t>
  </si>
  <si>
    <t>MUTUO 4514365</t>
  </si>
  <si>
    <t>TOTALI MANDATI:</t>
  </si>
  <si>
    <t>IND. TEMPESTIVITA' MANDATI:</t>
  </si>
  <si>
    <t>TOTALI FINALI</t>
  </si>
  <si>
    <t>IND. TEMPESTIVITA' FINALE: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</si>
</sst>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99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b/>
      <sz val="9"/>
      <color indexed="8"/>
      <name val="Calibri"/>
      <family val="2"/>
    </font>
    <font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42"/>
        <bgColor indexed="0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10" fillId="0" borderId="0" applyFont="0" applyFill="0" applyBorder="0" applyAlignment="0" applyProtection="0"/>
    <xf numFmtId="0" fontId="7" fillId="7" borderId="1" applyNumberFormat="0" applyAlignment="0" applyProtection="0"/>
    <xf numFmtId="41" fontId="10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5" fillId="0" borderId="0"/>
    <xf numFmtId="0" fontId="10" fillId="0" borderId="0"/>
    <xf numFmtId="0" fontId="10" fillId="0" borderId="0"/>
    <xf numFmtId="0" fontId="39" fillId="0" borderId="0"/>
    <xf numFmtId="0" fontId="9" fillId="0" borderId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</cellStyleXfs>
  <cellXfs count="329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4" borderId="10" xfId="0" applyNumberFormat="1" applyFont="1" applyFill="1" applyBorder="1" applyAlignment="1">
      <alignment horizontal="center" wrapText="1" shrinkToFit="1"/>
    </xf>
    <xf numFmtId="49" fontId="1" fillId="24" borderId="10" xfId="0" applyNumberFormat="1" applyFont="1" applyFill="1" applyBorder="1" applyAlignment="1">
      <alignment horizontal="left"/>
    </xf>
    <xf numFmtId="49" fontId="1" fillId="24" borderId="10" xfId="0" applyNumberFormat="1" applyFont="1" applyFill="1" applyBorder="1" applyAlignment="1">
      <alignment horizontal="left" wrapText="1" shrinkToFit="1"/>
    </xf>
    <xf numFmtId="0" fontId="1" fillId="24" borderId="10" xfId="0" applyFont="1" applyFill="1" applyBorder="1"/>
    <xf numFmtId="0" fontId="1" fillId="24" borderId="10" xfId="0" applyNumberFormat="1" applyFont="1" applyFill="1" applyBorder="1" applyAlignment="1">
      <alignment horizontal="right" wrapText="1" shrinkToFit="1"/>
    </xf>
    <xf numFmtId="0" fontId="1" fillId="24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8" fillId="0" borderId="0" xfId="32" applyNumberFormat="1" applyFont="1" applyBorder="1" applyAlignment="1">
      <alignment horizontal="center" vertical="center"/>
    </xf>
    <xf numFmtId="0" fontId="21" fillId="0" borderId="11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center" vertical="center"/>
    </xf>
    <xf numFmtId="49" fontId="21" fillId="0" borderId="0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left" vertical="center"/>
    </xf>
    <xf numFmtId="4" fontId="21" fillId="0" borderId="0" xfId="32" applyNumberFormat="1" applyFont="1" applyFill="1" applyBorder="1" applyAlignment="1">
      <alignment horizontal="right" vertical="center"/>
    </xf>
    <xf numFmtId="49" fontId="21" fillId="0" borderId="0" xfId="32" applyNumberFormat="1" applyFont="1" applyFill="1" applyBorder="1" applyAlignment="1" applyProtection="1">
      <alignment horizontal="center" vertical="center"/>
    </xf>
    <xf numFmtId="3" fontId="21" fillId="0" borderId="0" xfId="32" applyNumberFormat="1" applyFont="1" applyFill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right" vertical="center"/>
    </xf>
    <xf numFmtId="0" fontId="18" fillId="0" borderId="0" xfId="32" applyNumberFormat="1" applyFont="1" applyFill="1" applyBorder="1" applyAlignment="1">
      <alignment horizontal="center" vertical="center"/>
    </xf>
    <xf numFmtId="0" fontId="18" fillId="0" borderId="12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center" vertical="center"/>
    </xf>
    <xf numFmtId="49" fontId="18" fillId="0" borderId="13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left" vertical="center"/>
    </xf>
    <xf numFmtId="4" fontId="18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2" fillId="0" borderId="0" xfId="32" applyNumberFormat="1" applyFont="1" applyBorder="1" applyAlignment="1">
      <alignment horizontal="center" vertical="center"/>
    </xf>
    <xf numFmtId="49" fontId="22" fillId="0" borderId="0" xfId="32" applyNumberFormat="1" applyFont="1" applyBorder="1" applyAlignment="1">
      <alignment horizontal="center" vertical="center"/>
    </xf>
    <xf numFmtId="0" fontId="22" fillId="0" borderId="0" xfId="32" applyNumberFormat="1" applyFont="1" applyBorder="1" applyAlignment="1">
      <alignment horizontal="left" vertical="center"/>
    </xf>
    <xf numFmtId="4" fontId="22" fillId="0" borderId="0" xfId="32" applyNumberFormat="1" applyFont="1" applyBorder="1" applyAlignment="1">
      <alignment horizontal="right" vertical="center"/>
    </xf>
    <xf numFmtId="0" fontId="22" fillId="0" borderId="0" xfId="37" applyNumberFormat="1" applyFont="1" applyFill="1" applyBorder="1" applyAlignment="1">
      <alignment horizontal="center" vertical="center" wrapText="1"/>
    </xf>
    <xf numFmtId="49" fontId="22" fillId="0" borderId="0" xfId="32" applyNumberFormat="1" applyFont="1" applyBorder="1" applyAlignment="1" applyProtection="1">
      <alignment horizontal="center" vertical="center"/>
      <protection locked="0"/>
    </xf>
    <xf numFmtId="3" fontId="22" fillId="0" borderId="0" xfId="32" applyNumberFormat="1" applyFont="1" applyBorder="1" applyAlignment="1">
      <alignment horizontal="right" vertical="center"/>
    </xf>
    <xf numFmtId="3" fontId="22" fillId="0" borderId="0" xfId="32" applyNumberFormat="1" applyFont="1" applyFill="1" applyBorder="1" applyAlignment="1">
      <alignment horizontal="center" vertical="center"/>
    </xf>
    <xf numFmtId="3" fontId="22" fillId="0" borderId="0" xfId="32" applyNumberFormat="1" applyFont="1" applyBorder="1" applyAlignment="1">
      <alignment horizontal="center" vertical="center"/>
    </xf>
    <xf numFmtId="0" fontId="22" fillId="25" borderId="14" xfId="37" applyNumberFormat="1" applyFont="1" applyFill="1" applyBorder="1" applyAlignment="1">
      <alignment horizontal="center" vertical="center"/>
    </xf>
    <xf numFmtId="49" fontId="22" fillId="26" borderId="15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>
      <alignment horizontal="center" vertical="center"/>
    </xf>
    <xf numFmtId="4" fontId="22" fillId="25" borderId="14" xfId="37" applyNumberFormat="1" applyFont="1" applyFill="1" applyBorder="1" applyAlignment="1">
      <alignment horizontal="center" vertical="center"/>
    </xf>
    <xf numFmtId="49" fontId="22" fillId="24" borderId="14" xfId="32" applyNumberFormat="1" applyFont="1" applyFill="1" applyBorder="1" applyAlignment="1" applyProtection="1">
      <alignment horizontal="center" vertical="center"/>
    </xf>
    <xf numFmtId="3" fontId="22" fillId="27" borderId="14" xfId="32" applyNumberFormat="1" applyFont="1" applyFill="1" applyBorder="1" applyAlignment="1">
      <alignment horizontal="center" vertical="center"/>
    </xf>
    <xf numFmtId="49" fontId="22" fillId="0" borderId="0" xfId="37" applyNumberFormat="1" applyFont="1" applyFill="1" applyBorder="1" applyAlignment="1">
      <alignment horizontal="center" vertical="center" wrapText="1"/>
    </xf>
    <xf numFmtId="0" fontId="18" fillId="0" borderId="14" xfId="32" applyNumberFormat="1" applyFont="1" applyBorder="1" applyAlignment="1">
      <alignment horizontal="center" vertical="center"/>
    </xf>
    <xf numFmtId="3" fontId="22" fillId="0" borderId="0" xfId="32" applyNumberFormat="1" applyFont="1" applyBorder="1" applyAlignment="1" applyProtection="1">
      <alignment horizontal="center" vertical="center"/>
      <protection locked="0"/>
    </xf>
    <xf numFmtId="49" fontId="22" fillId="0" borderId="0" xfId="32" applyNumberFormat="1" applyFont="1" applyBorder="1" applyAlignment="1">
      <alignment horizontal="left" vertical="center"/>
    </xf>
    <xf numFmtId="0" fontId="1" fillId="24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7" fillId="24" borderId="14" xfId="32" applyNumberFormat="1" applyFont="1" applyFill="1" applyBorder="1" applyAlignment="1" applyProtection="1">
      <alignment horizontal="center" vertical="center" wrapText="1" shrinkToFit="1"/>
    </xf>
    <xf numFmtId="49" fontId="28" fillId="24" borderId="10" xfId="0" applyNumberFormat="1" applyFont="1" applyFill="1" applyBorder="1" applyAlignment="1">
      <alignment horizontal="center" vertical="center" wrapText="1" shrinkToFit="1"/>
    </xf>
    <xf numFmtId="49" fontId="23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8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 shrinkToFit="1"/>
    </xf>
    <xf numFmtId="0" fontId="28" fillId="24" borderId="10" xfId="0" applyFont="1" applyFill="1" applyBorder="1" applyAlignment="1">
      <alignment horizontal="center" vertical="center"/>
    </xf>
    <xf numFmtId="0" fontId="28" fillId="24" borderId="10" xfId="0" applyNumberFormat="1" applyFont="1" applyFill="1" applyBorder="1" applyAlignment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/>
    </xf>
    <xf numFmtId="3" fontId="30" fillId="27" borderId="10" xfId="32" applyNumberFormat="1" applyFont="1" applyFill="1" applyBorder="1" applyAlignment="1">
      <alignment horizontal="center" vertical="center" wrapText="1" shrinkToFit="1"/>
    </xf>
    <xf numFmtId="49" fontId="29" fillId="0" borderId="0" xfId="0" applyNumberFormat="1" applyFont="1" applyAlignment="1">
      <alignment horizontal="center"/>
    </xf>
    <xf numFmtId="49" fontId="29" fillId="0" borderId="0" xfId="0" applyNumberFormat="1" applyFont="1" applyAlignment="1"/>
    <xf numFmtId="49" fontId="29" fillId="0" borderId="0" xfId="0" applyNumberFormat="1" applyFont="1" applyAlignment="1">
      <alignment horizontal="left"/>
    </xf>
    <xf numFmtId="0" fontId="29" fillId="0" borderId="0" xfId="0" applyFont="1"/>
    <xf numFmtId="4" fontId="29" fillId="0" borderId="0" xfId="0" applyNumberFormat="1" applyFont="1" applyAlignment="1">
      <alignment horizontal="right"/>
    </xf>
    <xf numFmtId="3" fontId="29" fillId="0" borderId="0" xfId="0" applyNumberFormat="1" applyFont="1"/>
    <xf numFmtId="0" fontId="29" fillId="0" borderId="0" xfId="0" applyFont="1" applyProtection="1">
      <protection locked="0"/>
    </xf>
    <xf numFmtId="49" fontId="29" fillId="0" borderId="0" xfId="0" applyNumberFormat="1" applyFont="1" applyProtection="1">
      <protection locked="0"/>
    </xf>
    <xf numFmtId="3" fontId="29" fillId="0" borderId="0" xfId="0" applyNumberFormat="1" applyFo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9" fillId="0" borderId="0" xfId="0" applyFont="1" applyAlignment="1" applyProtection="1">
      <alignment horizontal="center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3" fontId="29" fillId="0" borderId="0" xfId="0" applyNumberFormat="1" applyFont="1" applyAlignment="1">
      <alignment horizontal="center"/>
    </xf>
    <xf numFmtId="0" fontId="18" fillId="0" borderId="0" xfId="32" applyNumberFormat="1" applyFont="1" applyBorder="1" applyAlignment="1" applyProtection="1">
      <alignment horizontal="center" vertical="center"/>
    </xf>
    <xf numFmtId="0" fontId="21" fillId="0" borderId="11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left" vertical="center"/>
    </xf>
    <xf numFmtId="4" fontId="21" fillId="0" borderId="0" xfId="32" applyNumberFormat="1" applyFont="1" applyFill="1" applyBorder="1" applyAlignment="1" applyProtection="1">
      <alignment horizontal="right" vertical="center"/>
    </xf>
    <xf numFmtId="3" fontId="21" fillId="0" borderId="0" xfId="32" applyNumberFormat="1" applyFont="1" applyFill="1" applyBorder="1" applyAlignment="1" applyProtection="1">
      <alignment horizontal="center" vertical="center"/>
    </xf>
    <xf numFmtId="3" fontId="18" fillId="0" borderId="0" xfId="32" applyNumberFormat="1" applyFont="1" applyFill="1" applyBorder="1" applyAlignment="1" applyProtection="1">
      <alignment horizontal="center" vertical="center"/>
    </xf>
    <xf numFmtId="0" fontId="18" fillId="0" borderId="0" xfId="32" applyNumberFormat="1" applyFont="1" applyFill="1" applyBorder="1" applyAlignment="1" applyProtection="1">
      <alignment horizontal="center" vertical="center"/>
    </xf>
    <xf numFmtId="0" fontId="18" fillId="0" borderId="12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center" vertical="center"/>
    </xf>
    <xf numFmtId="49" fontId="18" fillId="0" borderId="13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left" vertical="center"/>
    </xf>
    <xf numFmtId="4" fontId="18" fillId="0" borderId="13" xfId="32" applyNumberFormat="1" applyFont="1" applyBorder="1" applyAlignment="1" applyProtection="1">
      <alignment horizontal="right" vertical="center"/>
    </xf>
    <xf numFmtId="0" fontId="18" fillId="0" borderId="14" xfId="32" applyNumberFormat="1" applyFon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left" vertical="center"/>
    </xf>
    <xf numFmtId="0" fontId="22" fillId="0" borderId="0" xfId="32" applyNumberFormat="1" applyFont="1" applyBorder="1" applyAlignment="1" applyProtection="1">
      <alignment horizontal="left" vertical="center"/>
    </xf>
    <xf numFmtId="4" fontId="22" fillId="0" borderId="0" xfId="32" applyNumberFormat="1" applyFont="1" applyBorder="1" applyAlignment="1" applyProtection="1">
      <alignment horizontal="right" vertical="center"/>
    </xf>
    <xf numFmtId="0" fontId="22" fillId="0" borderId="0" xfId="37" applyNumberFormat="1" applyFont="1" applyFill="1" applyBorder="1" applyAlignment="1" applyProtection="1">
      <alignment horizontal="center" vertical="center" wrapText="1"/>
    </xf>
    <xf numFmtId="49" fontId="22" fillId="0" borderId="0" xfId="37" applyNumberFormat="1" applyFont="1" applyFill="1" applyBorder="1" applyAlignment="1" applyProtection="1">
      <alignment horizontal="center" vertical="center" wrapText="1"/>
    </xf>
    <xf numFmtId="3" fontId="22" fillId="0" borderId="0" xfId="32" applyNumberFormat="1" applyFont="1" applyBorder="1" applyAlignment="1" applyProtection="1">
      <alignment horizontal="center" vertical="center"/>
    </xf>
    <xf numFmtId="4" fontId="22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30" fillId="24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22" fillId="24" borderId="15" xfId="32" applyNumberFormat="1" applyFont="1" applyFill="1" applyBorder="1" applyAlignment="1" applyProtection="1">
      <alignment horizontal="center" vertical="center" wrapText="1"/>
    </xf>
    <xf numFmtId="49" fontId="22" fillId="24" borderId="12" xfId="32" applyNumberFormat="1" applyFont="1" applyFill="1" applyBorder="1" applyAlignment="1" applyProtection="1">
      <alignment horizontal="center" vertical="center" wrapText="1"/>
    </xf>
    <xf numFmtId="3" fontId="22" fillId="24" borderId="15" xfId="32" applyNumberFormat="1" applyFont="1" applyFill="1" applyBorder="1" applyAlignment="1" applyProtection="1">
      <alignment horizontal="center" vertical="center" wrapText="1"/>
    </xf>
    <xf numFmtId="4" fontId="18" fillId="0" borderId="0" xfId="32" applyNumberFormat="1" applyFont="1" applyFill="1" applyBorder="1" applyAlignment="1" applyProtection="1">
      <alignment horizontal="right" vertical="center"/>
    </xf>
    <xf numFmtId="4" fontId="22" fillId="27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30" fillId="27" borderId="10" xfId="32" applyNumberFormat="1" applyFont="1" applyFill="1" applyBorder="1" applyAlignment="1">
      <alignment horizontal="center" vertical="center" wrapText="1" shrinkToFit="1"/>
    </xf>
    <xf numFmtId="4" fontId="29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 applyAlignment="1"/>
    <xf numFmtId="0" fontId="0" fillId="0" borderId="21" xfId="0" applyBorder="1" applyAlignment="1"/>
    <xf numFmtId="4" fontId="21" fillId="0" borderId="0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 wrapText="1"/>
    </xf>
    <xf numFmtId="4" fontId="27" fillId="25" borderId="14" xfId="37" applyNumberFormat="1" applyFont="1" applyFill="1" applyBorder="1" applyAlignment="1" applyProtection="1">
      <alignment horizontal="center" vertical="center" wrapText="1"/>
    </xf>
    <xf numFmtId="4" fontId="22" fillId="0" borderId="0" xfId="32" applyNumberFormat="1" applyFont="1" applyBorder="1" applyAlignment="1" applyProtection="1">
      <alignment horizontal="center" vertical="center"/>
    </xf>
    <xf numFmtId="49" fontId="22" fillId="30" borderId="15" xfId="37" applyNumberFormat="1" applyFont="1" applyFill="1" applyBorder="1" applyAlignment="1" applyProtection="1">
      <alignment horizontal="center" vertical="center"/>
    </xf>
    <xf numFmtId="49" fontId="22" fillId="31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32" borderId="14" xfId="0" applyNumberFormat="1" applyFont="1" applyFill="1" applyBorder="1" applyAlignment="1">
      <alignment vertical="center"/>
    </xf>
    <xf numFmtId="3" fontId="1" fillId="32" borderId="14" xfId="0" applyNumberFormat="1" applyFont="1" applyFill="1" applyBorder="1" applyAlignment="1">
      <alignment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31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/>
    </xf>
    <xf numFmtId="49" fontId="32" fillId="0" borderId="0" xfId="32" applyNumberFormat="1" applyFont="1" applyBorder="1" applyAlignment="1" applyProtection="1">
      <alignment horizontal="left" vertical="center"/>
    </xf>
    <xf numFmtId="4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 inden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33" borderId="14" xfId="0" applyNumberFormat="1" applyFont="1" applyFill="1" applyBorder="1" applyAlignment="1" applyProtection="1">
      <alignment horizontal="right" vertical="center"/>
      <protection locked="0"/>
    </xf>
    <xf numFmtId="0" fontId="18" fillId="0" borderId="24" xfId="32" applyNumberFormat="1" applyFont="1" applyBorder="1" applyAlignment="1" applyProtection="1">
      <alignment horizontal="center" vertical="center"/>
    </xf>
    <xf numFmtId="49" fontId="18" fillId="0" borderId="0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Fill="1" applyBorder="1" applyAlignment="1" applyProtection="1">
      <alignment horizontal="right" vertical="center"/>
    </xf>
    <xf numFmtId="4" fontId="18" fillId="0" borderId="13" xfId="32" applyNumberFormat="1" applyFont="1" applyFill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left" vertical="center"/>
    </xf>
    <xf numFmtId="0" fontId="18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10" fillId="0" borderId="1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/>
    <xf numFmtId="0" fontId="10" fillId="0" borderId="13" xfId="0" applyFont="1" applyFill="1" applyBorder="1" applyAlignment="1" applyProtection="1"/>
    <xf numFmtId="0" fontId="10" fillId="0" borderId="20" xfId="0" applyFont="1" applyFill="1" applyBorder="1" applyAlignment="1" applyProtection="1"/>
    <xf numFmtId="4" fontId="10" fillId="0" borderId="21" xfId="0" applyNumberFormat="1" applyFont="1" applyFill="1" applyBorder="1" applyAlignment="1" applyProtection="1">
      <alignment horizontal="right" vertical="center"/>
    </xf>
    <xf numFmtId="0" fontId="18" fillId="0" borderId="0" xfId="32" applyNumberFormat="1" applyFont="1" applyBorder="1" applyAlignment="1" applyProtection="1">
      <alignment horizontal="left" vertical="center"/>
    </xf>
    <xf numFmtId="4" fontId="18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10" fillId="0" borderId="0" xfId="0" applyNumberFormat="1" applyFont="1" applyFill="1" applyBorder="1" applyAlignment="1" applyProtection="1">
      <alignment vertical="center"/>
    </xf>
    <xf numFmtId="0" fontId="27" fillId="0" borderId="0" xfId="32" applyNumberFormat="1" applyFont="1" applyFill="1" applyBorder="1" applyAlignment="1" applyProtection="1">
      <alignment horizontal="left" vertical="center" wrapText="1"/>
    </xf>
    <xf numFmtId="4" fontId="18" fillId="0" borderId="0" xfId="32" applyNumberFormat="1" applyFont="1" applyBorder="1" applyAlignment="1" applyProtection="1">
      <alignment horizontal="center" vertical="center"/>
    </xf>
    <xf numFmtId="4" fontId="34" fillId="32" borderId="14" xfId="0" applyNumberFormat="1" applyFont="1" applyFill="1" applyBorder="1" applyAlignment="1" applyProtection="1">
      <alignment horizontal="center" vertical="center"/>
    </xf>
    <xf numFmtId="0" fontId="18" fillId="0" borderId="24" xfId="32" applyNumberFormat="1" applyFont="1" applyBorder="1" applyAlignment="1" applyProtection="1">
      <alignment vertical="center"/>
    </xf>
    <xf numFmtId="0" fontId="18" fillId="34" borderId="14" xfId="32" applyNumberFormat="1" applyFont="1" applyFill="1" applyBorder="1" applyAlignment="1" applyProtection="1">
      <alignment horizontal="center" vertical="center"/>
    </xf>
    <xf numFmtId="0" fontId="21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 wrapText="1"/>
    </xf>
    <xf numFmtId="49" fontId="22" fillId="25" borderId="14" xfId="37" applyNumberFormat="1" applyFont="1" applyFill="1" applyBorder="1" applyAlignment="1" applyProtection="1">
      <alignment horizontal="center" vertical="center" wrapText="1"/>
    </xf>
    <xf numFmtId="0" fontId="18" fillId="0" borderId="23" xfId="32" applyNumberFormat="1" applyFont="1" applyFill="1" applyBorder="1" applyAlignment="1" applyProtection="1">
      <alignment horizontal="center" vertical="center"/>
    </xf>
    <xf numFmtId="4" fontId="1" fillId="0" borderId="13" xfId="0" applyNumberFormat="1" applyFont="1" applyFill="1" applyBorder="1" applyAlignment="1">
      <alignment horizontal="right" vertical="center"/>
    </xf>
    <xf numFmtId="4" fontId="10" fillId="0" borderId="13" xfId="0" applyNumberFormat="1" applyFont="1" applyFill="1" applyBorder="1" applyAlignment="1">
      <alignment horizontal="right" vertical="center"/>
    </xf>
    <xf numFmtId="0" fontId="1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8" fillId="0" borderId="15" xfId="32" applyNumberFormat="1" applyFont="1" applyBorder="1" applyAlignment="1" applyProtection="1">
      <alignment horizontal="center" vertical="center"/>
    </xf>
    <xf numFmtId="4" fontId="1" fillId="33" borderId="22" xfId="0" applyNumberFormat="1" applyFont="1" applyFill="1" applyBorder="1" applyAlignment="1">
      <alignment horizontal="right" vertical="center"/>
    </xf>
    <xf numFmtId="4" fontId="10" fillId="35" borderId="22" xfId="0" applyNumberFormat="1" applyFont="1" applyFill="1" applyBorder="1" applyAlignment="1">
      <alignment horizontal="right" vertical="center"/>
    </xf>
    <xf numFmtId="0" fontId="10" fillId="35" borderId="20" xfId="0" applyFont="1" applyFill="1" applyBorder="1" applyAlignment="1"/>
    <xf numFmtId="0" fontId="18" fillId="0" borderId="25" xfId="32" applyNumberFormat="1" applyFont="1" applyBorder="1" applyAlignment="1" applyProtection="1">
      <alignment horizontal="center" vertical="center"/>
    </xf>
    <xf numFmtId="4" fontId="1" fillId="35" borderId="22" xfId="0" applyNumberFormat="1" applyFont="1" applyFill="1" applyBorder="1" applyAlignment="1">
      <alignment horizontal="right" vertical="center"/>
    </xf>
    <xf numFmtId="0" fontId="18" fillId="0" borderId="26" xfId="32" applyNumberFormat="1" applyFont="1" applyBorder="1" applyAlignment="1" applyProtection="1">
      <alignment horizontal="center" vertical="center"/>
    </xf>
    <xf numFmtId="4" fontId="1" fillId="35" borderId="12" xfId="0" applyNumberFormat="1" applyFont="1" applyFill="1" applyBorder="1" applyAlignment="1">
      <alignment horizontal="right" vertical="center"/>
    </xf>
    <xf numFmtId="0" fontId="18" fillId="0" borderId="27" xfId="32" applyNumberFormat="1" applyFont="1" applyBorder="1" applyAlignment="1" applyProtection="1">
      <alignment horizontal="center" vertical="center"/>
    </xf>
    <xf numFmtId="0" fontId="18" fillId="0" borderId="22" xfId="32" applyNumberFormat="1" applyFont="1" applyBorder="1" applyAlignment="1" applyProtection="1">
      <alignment horizontal="left" vertical="center"/>
    </xf>
    <xf numFmtId="49" fontId="22" fillId="0" borderId="0" xfId="32" quotePrefix="1" applyNumberFormat="1" applyFont="1" applyBorder="1" applyAlignment="1" applyProtection="1">
      <alignment horizontal="left" vertical="center"/>
    </xf>
    <xf numFmtId="0" fontId="22" fillId="0" borderId="0" xfId="32" quotePrefix="1" applyNumberFormat="1" applyFont="1" applyBorder="1" applyAlignment="1" applyProtection="1">
      <alignment horizontal="left" vertical="center"/>
    </xf>
    <xf numFmtId="0" fontId="22" fillId="0" borderId="0" xfId="32" quotePrefix="1" applyNumberFormat="1" applyFont="1" applyBorder="1" applyAlignment="1" applyProtection="1">
      <alignment horizontal="center" vertical="center"/>
    </xf>
    <xf numFmtId="49" fontId="22" fillId="24" borderId="0" xfId="32" applyNumberFormat="1" applyFont="1" applyFill="1" applyBorder="1" applyAlignment="1" applyProtection="1">
      <alignment horizontal="center" vertical="center"/>
    </xf>
    <xf numFmtId="3" fontId="22" fillId="24" borderId="0" xfId="32" applyNumberFormat="1" applyFont="1" applyFill="1" applyBorder="1" applyAlignment="1" applyProtection="1">
      <alignment horizontal="center" vertical="center"/>
    </xf>
    <xf numFmtId="4" fontId="22" fillId="24" borderId="0" xfId="32" applyNumberFormat="1" applyFont="1" applyFill="1" applyBorder="1" applyAlignment="1" applyProtection="1">
      <alignment horizontal="right" vertical="center"/>
    </xf>
    <xf numFmtId="4" fontId="22" fillId="29" borderId="0" xfId="32" applyNumberFormat="1" applyFont="1" applyFill="1" applyBorder="1" applyAlignment="1" applyProtection="1">
      <alignment horizontal="right" vertical="center"/>
    </xf>
    <xf numFmtId="0" fontId="2" fillId="24" borderId="0" xfId="32" applyNumberFormat="1" applyFill="1" applyBorder="1" applyAlignment="1" applyProtection="1">
      <alignment horizontal="center" vertical="center"/>
    </xf>
    <xf numFmtId="49" fontId="22" fillId="0" borderId="0" xfId="32" applyNumberFormat="1" applyFont="1" applyFill="1" applyBorder="1" applyAlignment="1" applyProtection="1">
      <alignment horizontal="center" vertical="center"/>
    </xf>
    <xf numFmtId="3" fontId="22" fillId="0" borderId="0" xfId="32" applyNumberFormat="1" applyFont="1" applyFill="1" applyBorder="1" applyAlignment="1" applyProtection="1">
      <alignment horizontal="center" vertical="center"/>
    </xf>
    <xf numFmtId="4" fontId="22" fillId="0" borderId="0" xfId="32" applyNumberFormat="1" applyFont="1" applyFill="1" applyBorder="1" applyAlignment="1" applyProtection="1">
      <alignment horizontal="right" vertical="center"/>
    </xf>
    <xf numFmtId="0" fontId="2" fillId="0" borderId="0" xfId="32" applyNumberFormat="1" applyFill="1" applyBorder="1" applyAlignment="1" applyProtection="1">
      <alignment horizontal="center" vertical="center"/>
    </xf>
    <xf numFmtId="3" fontId="38" fillId="0" borderId="0" xfId="32" applyNumberFormat="1" applyFont="1" applyFill="1" applyBorder="1" applyAlignment="1" applyProtection="1">
      <alignment vertical="center"/>
    </xf>
    <xf numFmtId="4" fontId="38" fillId="0" borderId="0" xfId="32" applyNumberFormat="1" applyFont="1" applyFill="1" applyBorder="1" applyAlignment="1" applyProtection="1">
      <alignment horizontal="right" vertical="center"/>
    </xf>
    <xf numFmtId="49" fontId="28" fillId="0" borderId="0" xfId="0" applyNumberFormat="1" applyFont="1" applyAlignment="1">
      <alignment horizontal="center"/>
    </xf>
    <xf numFmtId="49" fontId="29" fillId="0" borderId="0" xfId="0" quotePrefix="1" applyNumberFormat="1" applyFont="1" applyAlignment="1">
      <alignment horizontal="center"/>
    </xf>
    <xf numFmtId="0" fontId="29" fillId="24" borderId="0" xfId="0" applyFont="1" applyFill="1" applyAlignment="1" applyProtection="1">
      <alignment horizontal="center"/>
      <protection locked="0"/>
    </xf>
    <xf numFmtId="49" fontId="29" fillId="24" borderId="0" xfId="0" applyNumberFormat="1" applyFont="1" applyFill="1" applyAlignment="1" applyProtection="1">
      <alignment horizontal="center"/>
      <protection locked="0"/>
    </xf>
    <xf numFmtId="3" fontId="29" fillId="24" borderId="0" xfId="0" applyNumberFormat="1" applyFont="1" applyFill="1" applyAlignment="1">
      <alignment horizontal="center"/>
    </xf>
    <xf numFmtId="4" fontId="29" fillId="24" borderId="0" xfId="0" applyNumberFormat="1" applyFont="1" applyFill="1" applyAlignment="1">
      <alignment horizontal="right"/>
    </xf>
    <xf numFmtId="4" fontId="29" fillId="29" borderId="0" xfId="0" applyNumberFormat="1" applyFont="1" applyFill="1"/>
    <xf numFmtId="0" fontId="29" fillId="0" borderId="0" xfId="0" applyFont="1" applyFill="1" applyAlignment="1" applyProtection="1">
      <alignment horizontal="center"/>
      <protection locked="0"/>
    </xf>
    <xf numFmtId="49" fontId="29" fillId="0" borderId="0" xfId="0" applyNumberFormat="1" applyFont="1" applyFill="1" applyAlignment="1" applyProtection="1">
      <alignment horizontal="center"/>
      <protection locked="0"/>
    </xf>
    <xf numFmtId="3" fontId="29" fillId="0" borderId="0" xfId="0" applyNumberFormat="1" applyFont="1" applyFill="1" applyAlignment="1">
      <alignment horizontal="center"/>
    </xf>
    <xf numFmtId="4" fontId="29" fillId="0" borderId="0" xfId="0" applyNumberFormat="1" applyFont="1" applyFill="1" applyAlignment="1">
      <alignment horizontal="right"/>
    </xf>
    <xf numFmtId="4" fontId="29" fillId="0" borderId="0" xfId="0" applyNumberFormat="1" applyFont="1" applyFill="1"/>
    <xf numFmtId="3" fontId="28" fillId="0" borderId="0" xfId="0" applyNumberFormat="1" applyFont="1" applyFill="1" applyAlignment="1"/>
    <xf numFmtId="4" fontId="28" fillId="0" borderId="0" xfId="0" applyNumberFormat="1" applyFont="1" applyFill="1" applyAlignment="1">
      <alignment horizontal="right"/>
    </xf>
    <xf numFmtId="4" fontId="28" fillId="0" borderId="0" xfId="0" applyNumberFormat="1" applyFont="1" applyFill="1"/>
    <xf numFmtId="3" fontId="28" fillId="24" borderId="0" xfId="0" applyNumberFormat="1" applyFont="1" applyFill="1" applyAlignment="1"/>
    <xf numFmtId="4" fontId="28" fillId="24" borderId="0" xfId="0" applyNumberFormat="1" applyFont="1" applyFill="1" applyAlignment="1">
      <alignment horizontal="right"/>
    </xf>
    <xf numFmtId="4" fontId="28" fillId="24" borderId="0" xfId="0" applyNumberFormat="1" applyFont="1" applyFill="1"/>
    <xf numFmtId="49" fontId="23" fillId="28" borderId="28" xfId="0" applyNumberFormat="1" applyFont="1" applyFill="1" applyBorder="1" applyAlignment="1">
      <alignment horizontal="center"/>
    </xf>
    <xf numFmtId="0" fontId="24" fillId="28" borderId="29" xfId="0" applyFont="1" applyFill="1" applyBorder="1" applyAlignment="1">
      <alignment horizontal="center"/>
    </xf>
    <xf numFmtId="0" fontId="24" fillId="28" borderId="30" xfId="0" applyFont="1" applyFill="1" applyBorder="1" applyAlignment="1">
      <alignment horizontal="center"/>
    </xf>
    <xf numFmtId="49" fontId="25" fillId="0" borderId="28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18" fillId="0" borderId="22" xfId="32" applyNumberFormat="1" applyFont="1" applyBorder="1" applyAlignment="1">
      <alignment horizontal="center" vertical="center"/>
    </xf>
    <xf numFmtId="0" fontId="18" fillId="0" borderId="21" xfId="32" applyNumberFormat="1" applyFont="1" applyBorder="1" applyAlignment="1">
      <alignment horizontal="center"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1" fillId="28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8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1" fillId="28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18" fillId="0" borderId="21" xfId="32" applyNumberFormat="1" applyFont="1" applyBorder="1" applyAlignment="1" applyProtection="1">
      <alignment horizontal="center" vertical="center"/>
    </xf>
    <xf numFmtId="0" fontId="27" fillId="0" borderId="11" xfId="32" applyNumberFormat="1" applyFont="1" applyBorder="1" applyAlignment="1" applyProtection="1">
      <alignment horizontal="center" vertical="center" wrapText="1" shrinkToFit="1"/>
    </xf>
    <xf numFmtId="0" fontId="37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8" fillId="0" borderId="28" xfId="32" applyNumberFormat="1" applyFont="1" applyBorder="1" applyAlignment="1" applyProtection="1">
      <alignment horizontal="center" vertical="center" wrapText="1"/>
    </xf>
    <xf numFmtId="0" fontId="18" fillId="0" borderId="29" xfId="32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36" borderId="22" xfId="32" applyNumberFormat="1" applyFont="1" applyFill="1" applyBorder="1" applyAlignment="1" applyProtection="1">
      <alignment horizontal="left" vertical="center"/>
    </xf>
    <xf numFmtId="0" fontId="0" fillId="36" borderId="20" xfId="0" applyFill="1" applyBorder="1" applyAlignment="1" applyProtection="1">
      <alignment horizontal="left"/>
    </xf>
    <xf numFmtId="0" fontId="32" fillId="0" borderId="0" xfId="32" applyNumberFormat="1" applyFont="1" applyBorder="1" applyAlignment="1" applyProtection="1">
      <alignment horizontal="left" vertical="top" wrapText="1"/>
    </xf>
    <xf numFmtId="0" fontId="32" fillId="0" borderId="0" xfId="32" quotePrefix="1" applyNumberFormat="1" applyFont="1" applyBorder="1" applyAlignment="1" applyProtection="1">
      <alignment horizontal="left" vertical="top" wrapText="1"/>
    </xf>
    <xf numFmtId="0" fontId="0" fillId="36" borderId="21" xfId="0" applyFill="1" applyBorder="1" applyAlignment="1" applyProtection="1">
      <alignment horizontal="left"/>
    </xf>
    <xf numFmtId="0" fontId="2" fillId="34" borderId="22" xfId="32" applyNumberFormat="1" applyFont="1" applyFill="1" applyBorder="1" applyAlignment="1" applyProtection="1">
      <alignment horizontal="center" vertical="center"/>
    </xf>
    <xf numFmtId="0" fontId="2" fillId="34" borderId="21" xfId="32" applyNumberFormat="1" applyFont="1" applyFill="1" applyBorder="1" applyAlignment="1" applyProtection="1">
      <alignment horizontal="center" vertical="center"/>
    </xf>
    <xf numFmtId="0" fontId="21" fillId="28" borderId="32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27" xfId="0" applyBorder="1" applyAlignment="1" applyProtection="1"/>
    <xf numFmtId="0" fontId="18" fillId="34" borderId="22" xfId="32" applyNumberFormat="1" applyFont="1" applyFill="1" applyBorder="1" applyAlignment="1" applyProtection="1">
      <alignment horizontal="left" vertical="center"/>
    </xf>
    <xf numFmtId="0" fontId="0" fillId="34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10" fillId="0" borderId="21" xfId="0" applyFont="1" applyFill="1" applyBorder="1" applyAlignment="1" applyProtection="1">
      <alignment horizontal="left"/>
    </xf>
    <xf numFmtId="0" fontId="10" fillId="0" borderId="20" xfId="0" applyFont="1" applyFill="1" applyBorder="1" applyAlignment="1" applyProtection="1">
      <alignment horizontal="left"/>
    </xf>
    <xf numFmtId="0" fontId="18" fillId="37" borderId="22" xfId="32" applyNumberFormat="1" applyFont="1" applyFill="1" applyBorder="1" applyAlignment="1" applyProtection="1">
      <alignment horizontal="center" vertical="center"/>
    </xf>
    <xf numFmtId="0" fontId="0" fillId="37" borderId="20" xfId="0" applyFill="1" applyBorder="1" applyAlignment="1" applyProtection="1"/>
    <xf numFmtId="0" fontId="0" fillId="37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2" fillId="0" borderId="11" xfId="32" applyNumberFormat="1" applyFont="1" applyBorder="1" applyAlignment="1" applyProtection="1">
      <alignment horizontal="left" vertical="center" wrapText="1"/>
    </xf>
    <xf numFmtId="0" fontId="32" fillId="0" borderId="0" xfId="32" applyNumberFormat="1" applyFont="1" applyBorder="1" applyAlignment="1" applyProtection="1">
      <alignment horizontal="left" vertical="center" wrapText="1"/>
    </xf>
    <xf numFmtId="49" fontId="32" fillId="0" borderId="11" xfId="32" quotePrefix="1" applyNumberFormat="1" applyFont="1" applyBorder="1" applyAlignment="1" applyProtection="1">
      <alignment horizontal="left" vertical="center" wrapText="1"/>
    </xf>
    <xf numFmtId="49" fontId="32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1" fillId="0" borderId="0" xfId="32" applyNumberFormat="1" applyFont="1" applyFill="1" applyBorder="1" applyAlignment="1" applyProtection="1">
      <alignment vertical="center"/>
    </xf>
    <xf numFmtId="0" fontId="36" fillId="0" borderId="0" xfId="0" applyFont="1" applyAlignment="1"/>
    <xf numFmtId="0" fontId="0" fillId="34" borderId="20" xfId="0" applyFill="1" applyBorder="1" applyAlignment="1">
      <alignment horizontal="left"/>
    </xf>
    <xf numFmtId="0" fontId="0" fillId="34" borderId="21" xfId="0" applyFill="1" applyBorder="1" applyAlignment="1">
      <alignment horizontal="left"/>
    </xf>
    <xf numFmtId="0" fontId="0" fillId="37" borderId="20" xfId="0" applyFill="1" applyBorder="1" applyAlignment="1"/>
    <xf numFmtId="0" fontId="0" fillId="37" borderId="21" xfId="0" applyFill="1" applyBorder="1" applyAlignment="1"/>
    <xf numFmtId="0" fontId="18" fillId="0" borderId="20" xfId="32" applyNumberFormat="1" applyFont="1" applyBorder="1" applyAlignment="1" applyProtection="1">
      <alignment horizontal="left" vertical="center"/>
    </xf>
    <xf numFmtId="0" fontId="18" fillId="0" borderId="21" xfId="32" applyNumberFormat="1" applyFont="1" applyBorder="1" applyAlignment="1" applyProtection="1">
      <alignment horizontal="left" vertical="center"/>
    </xf>
    <xf numFmtId="0" fontId="18" fillId="37" borderId="14" xfId="32" applyNumberFormat="1" applyFont="1" applyFill="1" applyBorder="1" applyAlignment="1" applyProtection="1">
      <alignment horizontal="center" vertical="center"/>
    </xf>
    <xf numFmtId="0" fontId="18" fillId="37" borderId="26" xfId="32" applyNumberFormat="1" applyFont="1" applyFill="1" applyBorder="1" applyAlignment="1" applyProtection="1">
      <alignment horizontal="center" vertical="center"/>
    </xf>
    <xf numFmtId="4" fontId="18" fillId="27" borderId="12" xfId="32" applyNumberFormat="1" applyFont="1" applyFill="1" applyBorder="1" applyAlignment="1" applyProtection="1">
      <alignment horizontal="left" vertical="center" wrapText="1"/>
    </xf>
    <xf numFmtId="4" fontId="18" fillId="27" borderId="13" xfId="32" applyNumberFormat="1" applyFont="1" applyFill="1" applyBorder="1" applyAlignment="1" applyProtection="1">
      <alignment horizontal="left" vertical="center" wrapText="1"/>
    </xf>
    <xf numFmtId="4" fontId="18" fillId="27" borderId="23" xfId="32" applyNumberFormat="1" applyFont="1" applyFill="1" applyBorder="1" applyAlignment="1" applyProtection="1">
      <alignment horizontal="left" vertical="center" wrapText="1"/>
    </xf>
    <xf numFmtId="0" fontId="18" fillId="0" borderId="19" xfId="32" applyNumberFormat="1" applyFont="1" applyBorder="1" applyAlignment="1" applyProtection="1">
      <alignment horizontal="left" vertical="center"/>
    </xf>
    <xf numFmtId="0" fontId="18" fillId="0" borderId="27" xfId="32" applyNumberFormat="1" applyFont="1" applyBorder="1" applyAlignment="1" applyProtection="1">
      <alignment horizontal="left" vertical="center"/>
    </xf>
    <xf numFmtId="0" fontId="18" fillId="33" borderId="20" xfId="32" applyNumberFormat="1" applyFont="1" applyFill="1" applyBorder="1" applyAlignment="1" applyProtection="1">
      <alignment horizontal="left" vertical="center"/>
    </xf>
    <xf numFmtId="0" fontId="18" fillId="33" borderId="21" xfId="32" applyNumberFormat="1" applyFont="1" applyFill="1" applyBorder="1" applyAlignment="1" applyProtection="1">
      <alignment horizontal="left" vertical="center"/>
    </xf>
    <xf numFmtId="0" fontId="18" fillId="35" borderId="20" xfId="32" applyNumberFormat="1" applyFont="1" applyFill="1" applyBorder="1" applyAlignment="1" applyProtection="1">
      <alignment horizontal="left" vertical="center"/>
    </xf>
    <xf numFmtId="0" fontId="18" fillId="35" borderId="21" xfId="32" applyNumberFormat="1" applyFont="1" applyFill="1" applyBorder="1" applyAlignment="1" applyProtection="1">
      <alignment horizontal="left" vertical="center"/>
    </xf>
    <xf numFmtId="0" fontId="18" fillId="35" borderId="13" xfId="32" applyNumberFormat="1" applyFont="1" applyFill="1" applyBorder="1" applyAlignment="1" applyProtection="1">
      <alignment horizontal="left" vertical="center"/>
    </xf>
    <xf numFmtId="0" fontId="18" fillId="35" borderId="23" xfId="32" applyNumberFormat="1" applyFont="1" applyFill="1" applyBorder="1" applyAlignment="1" applyProtection="1">
      <alignment horizontal="left" vertical="center"/>
    </xf>
    <xf numFmtId="0" fontId="2" fillId="35" borderId="22" xfId="32" applyNumberFormat="1" applyFont="1" applyFill="1" applyBorder="1" applyAlignment="1" applyProtection="1">
      <alignment horizontal="left" vertical="center"/>
    </xf>
    <xf numFmtId="0" fontId="2" fillId="35" borderId="20" xfId="32" applyNumberFormat="1" applyFont="1" applyFill="1" applyBorder="1" applyAlignment="1" applyProtection="1">
      <alignment horizontal="left" vertical="center"/>
    </xf>
    <xf numFmtId="0" fontId="2" fillId="35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50E6C191-DEEE-4D9B-8323-BF3343E38C99}"/>
    <cellStyle name="Input" xfId="29" builtinId="20" customBuiltin="1"/>
    <cellStyle name="Migliaia [0] 2" xfId="30" xr:uid="{544B63C9-37F9-4297-ADDB-E3759A91A643}"/>
    <cellStyle name="Neutrale" xfId="31" builtinId="28" customBuiltin="1"/>
    <cellStyle name="Normale" xfId="0" builtinId="0"/>
    <cellStyle name="Normale 2" xfId="32" xr:uid="{2E205CE2-68B5-4A2C-8076-6C15951ACFD1}"/>
    <cellStyle name="Normale 2 2" xfId="33" xr:uid="{AD1757F5-5993-4EDC-8A3D-03AD2F4B806D}"/>
    <cellStyle name="Normale 3" xfId="34" xr:uid="{0C1724C9-7954-4FC0-A44B-3A29235DFA6B}"/>
    <cellStyle name="Normale 4" xfId="35" xr:uid="{880F0D57-1729-47FF-BDE6-5617AC65A8B5}"/>
    <cellStyle name="Normale 5" xfId="36" xr:uid="{91BBB134-6E87-475D-89AB-EB3F81D4C067}"/>
    <cellStyle name="Normale_Foglio1" xfId="37" xr:uid="{33C6CAF7-E93E-4609-9DCA-FAE463125F2C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123B8-009B-45CD-A729-67FBEF820861}">
  <sheetPr codeName="Foglio1"/>
  <dimension ref="A1:L6"/>
  <sheetViews>
    <sheetView showGridLines="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40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2"/>
    </row>
    <row r="2" spans="1:12" s="62" customFormat="1" ht="23.1" customHeight="1" x14ac:dyDescent="0.2">
      <c r="A2" s="243" t="s">
        <v>0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5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phoneticPr fontId="0" type="noConversion"/>
  <dataValidations count="1">
    <dataValidation type="list" allowBlank="1" showInputMessage="1" showErrorMessage="1" sqref="K4:K65536 K1:K2" xr:uid="{A8DE3B48-2C4C-4347-8CC5-6B74824608C3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6ECDD-92D7-4D8F-9E19-FEED90B8982B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51" t="s">
        <v>12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3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46" t="s">
        <v>55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2"/>
      <c r="AG3" s="252"/>
      <c r="AH3" s="253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55" t="s">
        <v>13</v>
      </c>
      <c r="AB4" s="252"/>
      <c r="AC4" s="252"/>
      <c r="AD4" s="252"/>
      <c r="AE4" s="252"/>
      <c r="AF4" s="252"/>
      <c r="AG4" s="256"/>
      <c r="AH4" s="32">
        <v>30</v>
      </c>
    </row>
    <row r="5" spans="1:34" s="15" customFormat="1" ht="23.1" customHeight="1" x14ac:dyDescent="0.2">
      <c r="A5" s="246" t="s">
        <v>14</v>
      </c>
      <c r="B5" s="254"/>
      <c r="C5" s="247"/>
      <c r="D5" s="246" t="s">
        <v>15</v>
      </c>
      <c r="E5" s="254"/>
      <c r="F5" s="254"/>
      <c r="G5" s="254"/>
      <c r="H5" s="247"/>
      <c r="I5" s="246" t="s">
        <v>16</v>
      </c>
      <c r="J5" s="254"/>
      <c r="K5" s="247"/>
      <c r="L5" s="246" t="s">
        <v>1</v>
      </c>
      <c r="M5" s="254"/>
      <c r="N5" s="254"/>
      <c r="O5" s="246" t="s">
        <v>17</v>
      </c>
      <c r="P5" s="247"/>
      <c r="Q5" s="246" t="s">
        <v>18</v>
      </c>
      <c r="R5" s="254"/>
      <c r="S5" s="254"/>
      <c r="T5" s="247"/>
      <c r="U5" s="246" t="s">
        <v>19</v>
      </c>
      <c r="V5" s="254"/>
      <c r="W5" s="254"/>
      <c r="X5" s="58" t="s">
        <v>47</v>
      </c>
      <c r="Y5" s="246" t="s">
        <v>20</v>
      </c>
      <c r="Z5" s="247"/>
      <c r="AA5" s="248" t="s">
        <v>41</v>
      </c>
      <c r="AB5" s="249"/>
      <c r="AC5" s="249"/>
      <c r="AD5" s="249"/>
      <c r="AE5" s="249"/>
      <c r="AF5" s="249"/>
      <c r="AG5" s="249"/>
      <c r="AH5" s="250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U5:W5"/>
    <mergeCell ref="AA4:AG4"/>
    <mergeCell ref="Y5:Z5"/>
    <mergeCell ref="AA5:AH5"/>
    <mergeCell ref="A1:AH1"/>
    <mergeCell ref="A3:AH3"/>
    <mergeCell ref="A5:C5"/>
    <mergeCell ref="D5:H5"/>
    <mergeCell ref="I5:K5"/>
    <mergeCell ref="L5:N5"/>
    <mergeCell ref="O5:P5"/>
    <mergeCell ref="Q5:T5"/>
  </mergeCells>
  <phoneticPr fontId="0" type="noConversion"/>
  <dataValidations count="1">
    <dataValidation type="list" allowBlank="1" showInputMessage="1" showErrorMessage="1" sqref="AG7" xr:uid="{DC4AF328-58A3-4623-B73D-CAEDB81C3C17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BF4F-872D-4326-9AA2-8687D7F954FD}">
  <dimension ref="A1:R9"/>
  <sheetViews>
    <sheetView showGridLines="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40"/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60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43" t="s">
        <v>54</v>
      </c>
      <c r="B3" s="244"/>
      <c r="C3" s="244"/>
      <c r="D3" s="244"/>
      <c r="E3" s="244"/>
      <c r="F3" s="244"/>
      <c r="G3" s="244"/>
      <c r="H3" s="244"/>
      <c r="I3" s="244"/>
      <c r="J3" s="244"/>
      <c r="K3" s="259"/>
      <c r="L3" s="259"/>
      <c r="M3" s="259"/>
      <c r="N3" s="259"/>
      <c r="O3" s="259"/>
      <c r="P3" s="259"/>
      <c r="Q3" s="259"/>
      <c r="R3" s="260"/>
    </row>
    <row r="4" spans="1:18" ht="23.1" customHeight="1" x14ac:dyDescent="0.2">
      <c r="A4" s="243"/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60"/>
    </row>
    <row r="5" spans="1:18" s="62" customFormat="1" ht="23.1" customHeight="1" x14ac:dyDescent="0.2">
      <c r="A5" s="257"/>
      <c r="B5" s="258"/>
      <c r="C5" s="258"/>
      <c r="D5" s="258"/>
      <c r="E5" s="258"/>
      <c r="F5" s="258"/>
      <c r="G5" s="258"/>
      <c r="H5" s="258"/>
      <c r="I5" s="258"/>
      <c r="J5" s="258"/>
      <c r="K5" s="261" t="s">
        <v>13</v>
      </c>
      <c r="L5" s="262"/>
      <c r="M5" s="262"/>
      <c r="N5" s="262"/>
      <c r="O5" s="262"/>
      <c r="P5" s="262"/>
      <c r="Q5" s="263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phoneticPr fontId="0" type="noConversion"/>
  <dataValidations count="1">
    <dataValidation type="list" allowBlank="1" showInputMessage="1" showErrorMessage="1" sqref="Q7" xr:uid="{745250A7-0C98-4B8D-AF58-7B9B06382025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F1CC-3A6A-474D-B54D-DE4F3AC6D7EE}">
  <dimension ref="A1:AL116"/>
  <sheetViews>
    <sheetView showGridLines="0" tabSelected="1" topLeftCell="I1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/>
    <col min="38" max="38" width="19" style="107" customWidth="1"/>
    <col min="39" max="16384" width="9.140625" style="107"/>
  </cols>
  <sheetData>
    <row r="1" spans="1:38" s="90" customFormat="1" ht="23.1" customHeight="1" x14ac:dyDescent="0.2">
      <c r="A1" s="264" t="s">
        <v>112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6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48" t="s">
        <v>113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8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55"/>
      <c r="AE4" s="269"/>
      <c r="AF4" s="269"/>
      <c r="AG4" s="269"/>
      <c r="AH4" s="270"/>
      <c r="AI4" s="271"/>
    </row>
    <row r="5" spans="1:38" s="90" customFormat="1" ht="23.1" customHeight="1" x14ac:dyDescent="0.2">
      <c r="A5" s="248" t="s">
        <v>14</v>
      </c>
      <c r="B5" s="272"/>
      <c r="C5" s="273"/>
      <c r="D5" s="248" t="s">
        <v>15</v>
      </c>
      <c r="E5" s="272"/>
      <c r="F5" s="272"/>
      <c r="G5" s="272"/>
      <c r="H5" s="272"/>
      <c r="I5" s="272"/>
      <c r="J5" s="272"/>
      <c r="K5" s="273"/>
      <c r="L5" s="248" t="s">
        <v>16</v>
      </c>
      <c r="M5" s="272"/>
      <c r="N5" s="273"/>
      <c r="O5" s="248" t="s">
        <v>1</v>
      </c>
      <c r="P5" s="272"/>
      <c r="Q5" s="272"/>
      <c r="R5" s="248" t="s">
        <v>17</v>
      </c>
      <c r="S5" s="273"/>
      <c r="T5" s="248" t="s">
        <v>18</v>
      </c>
      <c r="U5" s="272"/>
      <c r="V5" s="272"/>
      <c r="W5" s="273"/>
      <c r="X5" s="248" t="s">
        <v>19</v>
      </c>
      <c r="Y5" s="272"/>
      <c r="Z5" s="272"/>
      <c r="AA5" s="103" t="s">
        <v>47</v>
      </c>
      <c r="AB5" s="248" t="s">
        <v>20</v>
      </c>
      <c r="AC5" s="273"/>
      <c r="AD5" s="248" t="s">
        <v>62</v>
      </c>
      <c r="AE5" s="276"/>
      <c r="AF5" s="276"/>
      <c r="AG5" s="276"/>
      <c r="AH5" s="276"/>
      <c r="AI5" s="271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64</v>
      </c>
      <c r="H6" s="106" t="s">
        <v>65</v>
      </c>
      <c r="I6" s="142" t="s">
        <v>66</v>
      </c>
      <c r="J6" s="141" t="s">
        <v>67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56</v>
      </c>
      <c r="AE6" s="127" t="s">
        <v>57</v>
      </c>
      <c r="AF6" s="127" t="s">
        <v>59</v>
      </c>
      <c r="AG6" s="128" t="s">
        <v>58</v>
      </c>
      <c r="AH6" s="131" t="s">
        <v>60</v>
      </c>
      <c r="AI6" s="129" t="s">
        <v>63</v>
      </c>
      <c r="AJ6" s="274"/>
      <c r="AK6" s="275"/>
      <c r="AL6" s="275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A8" s="108">
        <v>2022</v>
      </c>
      <c r="B8" s="108">
        <v>134</v>
      </c>
      <c r="C8" s="109" t="s">
        <v>114</v>
      </c>
      <c r="D8" s="208" t="s">
        <v>115</v>
      </c>
      <c r="E8" s="109" t="s">
        <v>116</v>
      </c>
      <c r="F8" s="209" t="s">
        <v>117</v>
      </c>
      <c r="G8" s="112">
        <v>3483.54</v>
      </c>
      <c r="H8" s="112">
        <v>628.17999999999995</v>
      </c>
      <c r="I8" s="107" t="s">
        <v>118</v>
      </c>
      <c r="J8" s="112">
        <f t="shared" ref="J8:J39" si="0">IF(I8="SI", G8-H8,G8)</f>
        <v>2855.36</v>
      </c>
      <c r="K8" s="210" t="s">
        <v>117</v>
      </c>
      <c r="L8" s="108">
        <v>2022</v>
      </c>
      <c r="M8" s="108">
        <v>2561</v>
      </c>
      <c r="N8" s="109" t="s">
        <v>114</v>
      </c>
      <c r="O8" s="111" t="s">
        <v>119</v>
      </c>
      <c r="P8" s="109" t="s">
        <v>120</v>
      </c>
      <c r="Q8" s="109" t="s">
        <v>120</v>
      </c>
      <c r="R8" s="108">
        <v>2</v>
      </c>
      <c r="S8" s="111" t="s">
        <v>121</v>
      </c>
      <c r="T8" s="108">
        <v>2000401</v>
      </c>
      <c r="U8" s="108">
        <v>20401</v>
      </c>
      <c r="V8" s="108">
        <v>20401</v>
      </c>
      <c r="W8" s="108">
        <v>8</v>
      </c>
      <c r="X8" s="113">
        <v>2022</v>
      </c>
      <c r="Y8" s="113">
        <v>173</v>
      </c>
      <c r="Z8" s="113">
        <v>0</v>
      </c>
      <c r="AA8" s="114" t="s">
        <v>117</v>
      </c>
      <c r="AB8" s="108">
        <v>293</v>
      </c>
      <c r="AC8" s="109" t="s">
        <v>114</v>
      </c>
      <c r="AD8" s="211" t="s">
        <v>122</v>
      </c>
      <c r="AE8" s="211" t="s">
        <v>123</v>
      </c>
      <c r="AF8" s="212">
        <f t="shared" ref="AF8:AF39" si="1">AE8-AD8</f>
        <v>86</v>
      </c>
      <c r="AG8" s="213">
        <f t="shared" ref="AG8:AG39" si="2">IF(AI8="SI", 0,J8)</f>
        <v>2855.36</v>
      </c>
      <c r="AH8" s="214">
        <f t="shared" ref="AH8:AH39" si="3">AG8*AF8</f>
        <v>245560.96000000002</v>
      </c>
      <c r="AI8" s="215" t="s">
        <v>124</v>
      </c>
    </row>
    <row r="9" spans="1:38" x14ac:dyDescent="0.2">
      <c r="A9" s="108">
        <v>2022</v>
      </c>
      <c r="B9" s="108">
        <v>205</v>
      </c>
      <c r="C9" s="109" t="s">
        <v>125</v>
      </c>
      <c r="D9" s="208" t="s">
        <v>126</v>
      </c>
      <c r="E9" s="109" t="s">
        <v>125</v>
      </c>
      <c r="F9" s="209" t="s">
        <v>127</v>
      </c>
      <c r="G9" s="112">
        <v>4000</v>
      </c>
      <c r="H9" s="112">
        <v>721.31</v>
      </c>
      <c r="I9" s="107" t="s">
        <v>124</v>
      </c>
      <c r="J9" s="112">
        <f t="shared" si="0"/>
        <v>4000</v>
      </c>
      <c r="K9" s="210" t="s">
        <v>128</v>
      </c>
      <c r="L9" s="108">
        <v>2022</v>
      </c>
      <c r="M9" s="108">
        <v>3698</v>
      </c>
      <c r="N9" s="109" t="s">
        <v>125</v>
      </c>
      <c r="O9" s="111" t="s">
        <v>129</v>
      </c>
      <c r="P9" s="109" t="s">
        <v>130</v>
      </c>
      <c r="Q9" s="109" t="s">
        <v>131</v>
      </c>
      <c r="R9" s="108">
        <v>1</v>
      </c>
      <c r="S9" s="111" t="s">
        <v>132</v>
      </c>
      <c r="T9" s="108">
        <v>1000202</v>
      </c>
      <c r="U9" s="108">
        <v>10202</v>
      </c>
      <c r="V9" s="108">
        <v>10202</v>
      </c>
      <c r="W9" s="108">
        <v>2</v>
      </c>
      <c r="X9" s="113">
        <v>2022</v>
      </c>
      <c r="Y9" s="113">
        <v>84</v>
      </c>
      <c r="Z9" s="113">
        <v>0</v>
      </c>
      <c r="AA9" s="114" t="s">
        <v>117</v>
      </c>
      <c r="AB9" s="108">
        <v>516</v>
      </c>
      <c r="AC9" s="109" t="s">
        <v>133</v>
      </c>
      <c r="AD9" s="211" t="s">
        <v>134</v>
      </c>
      <c r="AE9" s="211" t="s">
        <v>134</v>
      </c>
      <c r="AF9" s="212">
        <f t="shared" si="1"/>
        <v>0</v>
      </c>
      <c r="AG9" s="213">
        <f t="shared" si="2"/>
        <v>4000</v>
      </c>
      <c r="AH9" s="214">
        <f t="shared" si="3"/>
        <v>0</v>
      </c>
      <c r="AI9" s="215" t="s">
        <v>124</v>
      </c>
    </row>
    <row r="10" spans="1:38" x14ac:dyDescent="0.2">
      <c r="A10" s="108">
        <v>2022</v>
      </c>
      <c r="B10" s="108">
        <v>206</v>
      </c>
      <c r="C10" s="109" t="s">
        <v>135</v>
      </c>
      <c r="D10" s="208" t="s">
        <v>136</v>
      </c>
      <c r="E10" s="109" t="s">
        <v>137</v>
      </c>
      <c r="F10" s="209" t="s">
        <v>138</v>
      </c>
      <c r="G10" s="112">
        <v>177.55</v>
      </c>
      <c r="H10" s="112">
        <v>32.020000000000003</v>
      </c>
      <c r="I10" s="107" t="s">
        <v>118</v>
      </c>
      <c r="J10" s="112">
        <f t="shared" si="0"/>
        <v>145.53</v>
      </c>
      <c r="K10" s="210" t="s">
        <v>139</v>
      </c>
      <c r="L10" s="108">
        <v>2022</v>
      </c>
      <c r="M10" s="108">
        <v>3743</v>
      </c>
      <c r="N10" s="109" t="s">
        <v>140</v>
      </c>
      <c r="O10" s="111" t="s">
        <v>141</v>
      </c>
      <c r="P10" s="109" t="s">
        <v>142</v>
      </c>
      <c r="Q10" s="109" t="s">
        <v>142</v>
      </c>
      <c r="R10" s="108">
        <v>1</v>
      </c>
      <c r="S10" s="111" t="s">
        <v>132</v>
      </c>
      <c r="T10" s="108">
        <v>1000202</v>
      </c>
      <c r="U10" s="108">
        <v>10202</v>
      </c>
      <c r="V10" s="108">
        <v>10202</v>
      </c>
      <c r="W10" s="108">
        <v>30</v>
      </c>
      <c r="X10" s="113">
        <v>2022</v>
      </c>
      <c r="Y10" s="113">
        <v>138</v>
      </c>
      <c r="Z10" s="113">
        <v>0</v>
      </c>
      <c r="AA10" s="114" t="s">
        <v>117</v>
      </c>
      <c r="AB10" s="108">
        <v>471</v>
      </c>
      <c r="AC10" s="109" t="s">
        <v>143</v>
      </c>
      <c r="AD10" s="211" t="s">
        <v>144</v>
      </c>
      <c r="AE10" s="211" t="s">
        <v>123</v>
      </c>
      <c r="AF10" s="212">
        <f t="shared" si="1"/>
        <v>-11</v>
      </c>
      <c r="AG10" s="213">
        <f t="shared" si="2"/>
        <v>145.53</v>
      </c>
      <c r="AH10" s="214">
        <f t="shared" si="3"/>
        <v>-1600.83</v>
      </c>
      <c r="AI10" s="215" t="s">
        <v>124</v>
      </c>
    </row>
    <row r="11" spans="1:38" x14ac:dyDescent="0.2">
      <c r="A11" s="108">
        <v>2022</v>
      </c>
      <c r="B11" s="108">
        <v>207</v>
      </c>
      <c r="C11" s="109" t="s">
        <v>135</v>
      </c>
      <c r="D11" s="208" t="s">
        <v>145</v>
      </c>
      <c r="E11" s="109" t="s">
        <v>146</v>
      </c>
      <c r="F11" s="209" t="s">
        <v>147</v>
      </c>
      <c r="G11" s="112">
        <v>1000.4</v>
      </c>
      <c r="H11" s="112">
        <v>180.4</v>
      </c>
      <c r="I11" s="107" t="s">
        <v>118</v>
      </c>
      <c r="J11" s="112">
        <f t="shared" si="0"/>
        <v>820</v>
      </c>
      <c r="K11" s="210" t="s">
        <v>148</v>
      </c>
      <c r="L11" s="108">
        <v>2022</v>
      </c>
      <c r="M11" s="108">
        <v>3796</v>
      </c>
      <c r="N11" s="109" t="s">
        <v>149</v>
      </c>
      <c r="O11" s="111" t="s">
        <v>150</v>
      </c>
      <c r="P11" s="109" t="s">
        <v>151</v>
      </c>
      <c r="Q11" s="109" t="s">
        <v>151</v>
      </c>
      <c r="R11" s="108">
        <v>1</v>
      </c>
      <c r="S11" s="111" t="s">
        <v>132</v>
      </c>
      <c r="T11" s="108">
        <v>1000202</v>
      </c>
      <c r="U11" s="108">
        <v>10202</v>
      </c>
      <c r="V11" s="108">
        <v>10202</v>
      </c>
      <c r="W11" s="108">
        <v>28</v>
      </c>
      <c r="X11" s="113">
        <v>2022</v>
      </c>
      <c r="Y11" s="113">
        <v>213</v>
      </c>
      <c r="Z11" s="113">
        <v>0</v>
      </c>
      <c r="AA11" s="114" t="s">
        <v>117</v>
      </c>
      <c r="AB11" s="108">
        <v>470</v>
      </c>
      <c r="AC11" s="109" t="s">
        <v>143</v>
      </c>
      <c r="AD11" s="211" t="s">
        <v>152</v>
      </c>
      <c r="AE11" s="211" t="s">
        <v>123</v>
      </c>
      <c r="AF11" s="212">
        <f t="shared" si="1"/>
        <v>-13</v>
      </c>
      <c r="AG11" s="213">
        <f t="shared" si="2"/>
        <v>820</v>
      </c>
      <c r="AH11" s="214">
        <f t="shared" si="3"/>
        <v>-10660</v>
      </c>
      <c r="AI11" s="215" t="s">
        <v>124</v>
      </c>
    </row>
    <row r="12" spans="1:38" x14ac:dyDescent="0.2">
      <c r="A12" s="108">
        <v>2022</v>
      </c>
      <c r="B12" s="108">
        <v>208</v>
      </c>
      <c r="C12" s="109" t="s">
        <v>135</v>
      </c>
      <c r="D12" s="208" t="s">
        <v>153</v>
      </c>
      <c r="E12" s="109" t="s">
        <v>137</v>
      </c>
      <c r="F12" s="209" t="s">
        <v>154</v>
      </c>
      <c r="G12" s="112">
        <v>600</v>
      </c>
      <c r="H12" s="112">
        <v>108.2</v>
      </c>
      <c r="I12" s="107" t="s">
        <v>118</v>
      </c>
      <c r="J12" s="112">
        <f t="shared" si="0"/>
        <v>491.8</v>
      </c>
      <c r="K12" s="210" t="s">
        <v>117</v>
      </c>
      <c r="L12" s="108">
        <v>2022</v>
      </c>
      <c r="M12" s="108">
        <v>3797</v>
      </c>
      <c r="N12" s="109" t="s">
        <v>149</v>
      </c>
      <c r="O12" s="111" t="s">
        <v>119</v>
      </c>
      <c r="P12" s="109" t="s">
        <v>120</v>
      </c>
      <c r="Q12" s="109" t="s">
        <v>120</v>
      </c>
      <c r="R12" s="108">
        <v>1</v>
      </c>
      <c r="S12" s="111" t="s">
        <v>132</v>
      </c>
      <c r="T12" s="108">
        <v>1000202</v>
      </c>
      <c r="U12" s="108">
        <v>10202</v>
      </c>
      <c r="V12" s="108">
        <v>10202</v>
      </c>
      <c r="W12" s="108">
        <v>32</v>
      </c>
      <c r="X12" s="113">
        <v>2022</v>
      </c>
      <c r="Y12" s="113">
        <v>222</v>
      </c>
      <c r="Z12" s="113">
        <v>0</v>
      </c>
      <c r="AA12" s="114" t="s">
        <v>117</v>
      </c>
      <c r="AB12" s="108">
        <v>473</v>
      </c>
      <c r="AC12" s="109" t="s">
        <v>143</v>
      </c>
      <c r="AD12" s="211" t="s">
        <v>152</v>
      </c>
      <c r="AE12" s="211" t="s">
        <v>123</v>
      </c>
      <c r="AF12" s="212">
        <f t="shared" si="1"/>
        <v>-13</v>
      </c>
      <c r="AG12" s="213">
        <f t="shared" si="2"/>
        <v>491.8</v>
      </c>
      <c r="AH12" s="214">
        <f t="shared" si="3"/>
        <v>-6393.4000000000005</v>
      </c>
      <c r="AI12" s="215" t="s">
        <v>124</v>
      </c>
    </row>
    <row r="13" spans="1:38" x14ac:dyDescent="0.2">
      <c r="A13" s="108">
        <v>2022</v>
      </c>
      <c r="B13" s="108">
        <v>209</v>
      </c>
      <c r="C13" s="109" t="s">
        <v>135</v>
      </c>
      <c r="D13" s="208" t="s">
        <v>155</v>
      </c>
      <c r="E13" s="109" t="s">
        <v>137</v>
      </c>
      <c r="F13" s="209" t="s">
        <v>156</v>
      </c>
      <c r="G13" s="112">
        <v>1800</v>
      </c>
      <c r="H13" s="112">
        <v>324.58999999999997</v>
      </c>
      <c r="I13" s="107" t="s">
        <v>118</v>
      </c>
      <c r="J13" s="112">
        <f t="shared" si="0"/>
        <v>1475.41</v>
      </c>
      <c r="K13" s="210" t="s">
        <v>117</v>
      </c>
      <c r="L13" s="108">
        <v>2022</v>
      </c>
      <c r="M13" s="108">
        <v>3752</v>
      </c>
      <c r="N13" s="109" t="s">
        <v>140</v>
      </c>
      <c r="O13" s="111" t="s">
        <v>119</v>
      </c>
      <c r="P13" s="109" t="s">
        <v>120</v>
      </c>
      <c r="Q13" s="109" t="s">
        <v>120</v>
      </c>
      <c r="R13" s="108">
        <v>1</v>
      </c>
      <c r="S13" s="111" t="s">
        <v>132</v>
      </c>
      <c r="T13" s="108">
        <v>1000202</v>
      </c>
      <c r="U13" s="108">
        <v>10202</v>
      </c>
      <c r="V13" s="108">
        <v>10202</v>
      </c>
      <c r="W13" s="108">
        <v>27</v>
      </c>
      <c r="X13" s="113">
        <v>2022</v>
      </c>
      <c r="Y13" s="113">
        <v>223</v>
      </c>
      <c r="Z13" s="113">
        <v>0</v>
      </c>
      <c r="AA13" s="114" t="s">
        <v>117</v>
      </c>
      <c r="AB13" s="108">
        <v>472</v>
      </c>
      <c r="AC13" s="109" t="s">
        <v>143</v>
      </c>
      <c r="AD13" s="211" t="s">
        <v>144</v>
      </c>
      <c r="AE13" s="211" t="s">
        <v>123</v>
      </c>
      <c r="AF13" s="212">
        <f t="shared" si="1"/>
        <v>-11</v>
      </c>
      <c r="AG13" s="213">
        <f t="shared" si="2"/>
        <v>1475.41</v>
      </c>
      <c r="AH13" s="214">
        <f t="shared" si="3"/>
        <v>-16229.51</v>
      </c>
      <c r="AI13" s="215" t="s">
        <v>124</v>
      </c>
    </row>
    <row r="14" spans="1:38" x14ac:dyDescent="0.2">
      <c r="A14" s="108">
        <v>2022</v>
      </c>
      <c r="B14" s="108">
        <v>210</v>
      </c>
      <c r="C14" s="109" t="s">
        <v>135</v>
      </c>
      <c r="D14" s="208" t="s">
        <v>157</v>
      </c>
      <c r="E14" s="109" t="s">
        <v>137</v>
      </c>
      <c r="F14" s="209" t="s">
        <v>158</v>
      </c>
      <c r="G14" s="112">
        <v>981</v>
      </c>
      <c r="H14" s="112">
        <v>0</v>
      </c>
      <c r="I14" s="107" t="s">
        <v>118</v>
      </c>
      <c r="J14" s="112">
        <f t="shared" si="0"/>
        <v>981</v>
      </c>
      <c r="K14" s="210" t="s">
        <v>117</v>
      </c>
      <c r="L14" s="108">
        <v>2022</v>
      </c>
      <c r="M14" s="108">
        <v>3751</v>
      </c>
      <c r="N14" s="109" t="s">
        <v>140</v>
      </c>
      <c r="O14" s="111" t="s">
        <v>119</v>
      </c>
      <c r="P14" s="109" t="s">
        <v>120</v>
      </c>
      <c r="Q14" s="109" t="s">
        <v>120</v>
      </c>
      <c r="R14" s="108">
        <v>1</v>
      </c>
      <c r="S14" s="111" t="s">
        <v>132</v>
      </c>
      <c r="T14" s="108">
        <v>1000202</v>
      </c>
      <c r="U14" s="108">
        <v>10202</v>
      </c>
      <c r="V14" s="108">
        <v>10202</v>
      </c>
      <c r="W14" s="108">
        <v>27</v>
      </c>
      <c r="X14" s="113">
        <v>2022</v>
      </c>
      <c r="Y14" s="113">
        <v>191</v>
      </c>
      <c r="Z14" s="113">
        <v>0</v>
      </c>
      <c r="AA14" s="114" t="s">
        <v>117</v>
      </c>
      <c r="AB14" s="108">
        <v>485</v>
      </c>
      <c r="AC14" s="109" t="s">
        <v>159</v>
      </c>
      <c r="AD14" s="211" t="s">
        <v>144</v>
      </c>
      <c r="AE14" s="211" t="s">
        <v>123</v>
      </c>
      <c r="AF14" s="212">
        <f t="shared" si="1"/>
        <v>-11</v>
      </c>
      <c r="AG14" s="213">
        <f t="shared" si="2"/>
        <v>981</v>
      </c>
      <c r="AH14" s="214">
        <f t="shared" si="3"/>
        <v>-10791</v>
      </c>
      <c r="AI14" s="215" t="s">
        <v>124</v>
      </c>
    </row>
    <row r="15" spans="1:38" x14ac:dyDescent="0.2">
      <c r="A15" s="108">
        <v>2022</v>
      </c>
      <c r="B15" s="108">
        <v>210</v>
      </c>
      <c r="C15" s="109" t="s">
        <v>135</v>
      </c>
      <c r="D15" s="208" t="s">
        <v>157</v>
      </c>
      <c r="E15" s="109" t="s">
        <v>137</v>
      </c>
      <c r="F15" s="209" t="s">
        <v>158</v>
      </c>
      <c r="G15" s="112">
        <v>2642</v>
      </c>
      <c r="H15" s="112">
        <v>653.33000000000004</v>
      </c>
      <c r="I15" s="107" t="s">
        <v>118</v>
      </c>
      <c r="J15" s="112">
        <f t="shared" si="0"/>
        <v>1988.67</v>
      </c>
      <c r="K15" s="210" t="s">
        <v>117</v>
      </c>
      <c r="L15" s="108">
        <v>2022</v>
      </c>
      <c r="M15" s="108">
        <v>3751</v>
      </c>
      <c r="N15" s="109" t="s">
        <v>140</v>
      </c>
      <c r="O15" s="111" t="s">
        <v>119</v>
      </c>
      <c r="P15" s="109" t="s">
        <v>120</v>
      </c>
      <c r="Q15" s="109" t="s">
        <v>120</v>
      </c>
      <c r="R15" s="108">
        <v>1</v>
      </c>
      <c r="S15" s="111" t="s">
        <v>132</v>
      </c>
      <c r="T15" s="108">
        <v>1000202</v>
      </c>
      <c r="U15" s="108">
        <v>10202</v>
      </c>
      <c r="V15" s="108">
        <v>10202</v>
      </c>
      <c r="W15" s="108">
        <v>16</v>
      </c>
      <c r="X15" s="113">
        <v>2022</v>
      </c>
      <c r="Y15" s="113">
        <v>193</v>
      </c>
      <c r="Z15" s="113">
        <v>0</v>
      </c>
      <c r="AA15" s="114" t="s">
        <v>117</v>
      </c>
      <c r="AB15" s="108">
        <v>484</v>
      </c>
      <c r="AC15" s="109" t="s">
        <v>159</v>
      </c>
      <c r="AD15" s="211" t="s">
        <v>144</v>
      </c>
      <c r="AE15" s="211" t="s">
        <v>123</v>
      </c>
      <c r="AF15" s="212">
        <f t="shared" si="1"/>
        <v>-11</v>
      </c>
      <c r="AG15" s="213">
        <f t="shared" si="2"/>
        <v>1988.67</v>
      </c>
      <c r="AH15" s="214">
        <f t="shared" si="3"/>
        <v>-21875.370000000003</v>
      </c>
      <c r="AI15" s="215" t="s">
        <v>124</v>
      </c>
    </row>
    <row r="16" spans="1:38" x14ac:dyDescent="0.2">
      <c r="A16" s="108">
        <v>2022</v>
      </c>
      <c r="B16" s="108">
        <v>211</v>
      </c>
      <c r="C16" s="109" t="s">
        <v>135</v>
      </c>
      <c r="D16" s="208" t="s">
        <v>160</v>
      </c>
      <c r="E16" s="109" t="s">
        <v>137</v>
      </c>
      <c r="F16" s="209" t="s">
        <v>161</v>
      </c>
      <c r="G16" s="112">
        <v>6039</v>
      </c>
      <c r="H16" s="112">
        <v>1089</v>
      </c>
      <c r="I16" s="107" t="s">
        <v>118</v>
      </c>
      <c r="J16" s="112">
        <f t="shared" si="0"/>
        <v>4950</v>
      </c>
      <c r="K16" s="210" t="s">
        <v>117</v>
      </c>
      <c r="L16" s="108">
        <v>2022</v>
      </c>
      <c r="M16" s="108">
        <v>3755</v>
      </c>
      <c r="N16" s="109" t="s">
        <v>140</v>
      </c>
      <c r="O16" s="111" t="s">
        <v>119</v>
      </c>
      <c r="P16" s="109" t="s">
        <v>120</v>
      </c>
      <c r="Q16" s="109" t="s">
        <v>120</v>
      </c>
      <c r="R16" s="108">
        <v>1</v>
      </c>
      <c r="S16" s="111" t="s">
        <v>132</v>
      </c>
      <c r="T16" s="108">
        <v>1000202</v>
      </c>
      <c r="U16" s="108">
        <v>10202</v>
      </c>
      <c r="V16" s="108">
        <v>10202</v>
      </c>
      <c r="W16" s="108">
        <v>28</v>
      </c>
      <c r="X16" s="113">
        <v>2022</v>
      </c>
      <c r="Y16" s="113">
        <v>220</v>
      </c>
      <c r="Z16" s="113">
        <v>0</v>
      </c>
      <c r="AA16" s="114" t="s">
        <v>117</v>
      </c>
      <c r="AB16" s="108">
        <v>474</v>
      </c>
      <c r="AC16" s="109" t="s">
        <v>143</v>
      </c>
      <c r="AD16" s="211" t="s">
        <v>144</v>
      </c>
      <c r="AE16" s="211" t="s">
        <v>123</v>
      </c>
      <c r="AF16" s="212">
        <f t="shared" si="1"/>
        <v>-11</v>
      </c>
      <c r="AG16" s="213">
        <f t="shared" si="2"/>
        <v>4950</v>
      </c>
      <c r="AH16" s="214">
        <f t="shared" si="3"/>
        <v>-54450</v>
      </c>
      <c r="AI16" s="215" t="s">
        <v>124</v>
      </c>
    </row>
    <row r="17" spans="1:35" x14ac:dyDescent="0.2">
      <c r="A17" s="108">
        <v>2022</v>
      </c>
      <c r="B17" s="108">
        <v>212</v>
      </c>
      <c r="C17" s="109" t="s">
        <v>135</v>
      </c>
      <c r="D17" s="208" t="s">
        <v>162</v>
      </c>
      <c r="E17" s="109" t="s">
        <v>163</v>
      </c>
      <c r="F17" s="209" t="s">
        <v>164</v>
      </c>
      <c r="G17" s="112">
        <v>2082</v>
      </c>
      <c r="H17" s="112">
        <v>0</v>
      </c>
      <c r="I17" s="107" t="s">
        <v>124</v>
      </c>
      <c r="J17" s="112">
        <f t="shared" si="0"/>
        <v>2082</v>
      </c>
      <c r="K17" s="210" t="s">
        <v>165</v>
      </c>
      <c r="L17" s="108">
        <v>2022</v>
      </c>
      <c r="M17" s="108">
        <v>3753</v>
      </c>
      <c r="N17" s="109" t="s">
        <v>140</v>
      </c>
      <c r="O17" s="111" t="s">
        <v>166</v>
      </c>
      <c r="P17" s="109" t="s">
        <v>167</v>
      </c>
      <c r="Q17" s="109" t="s">
        <v>168</v>
      </c>
      <c r="R17" s="108">
        <v>2</v>
      </c>
      <c r="S17" s="111" t="s">
        <v>121</v>
      </c>
      <c r="T17" s="108">
        <v>2000401</v>
      </c>
      <c r="U17" s="108">
        <v>20401</v>
      </c>
      <c r="V17" s="108">
        <v>20401</v>
      </c>
      <c r="W17" s="108">
        <v>90</v>
      </c>
      <c r="X17" s="113">
        <v>2022</v>
      </c>
      <c r="Y17" s="113">
        <v>62</v>
      </c>
      <c r="Z17" s="113">
        <v>0</v>
      </c>
      <c r="AA17" s="114" t="s">
        <v>117</v>
      </c>
      <c r="AB17" s="108">
        <v>518</v>
      </c>
      <c r="AC17" s="109" t="s">
        <v>133</v>
      </c>
      <c r="AD17" s="211" t="s">
        <v>144</v>
      </c>
      <c r="AE17" s="211" t="s">
        <v>134</v>
      </c>
      <c r="AF17" s="212">
        <f t="shared" si="1"/>
        <v>-3</v>
      </c>
      <c r="AG17" s="213">
        <f t="shared" si="2"/>
        <v>2082</v>
      </c>
      <c r="AH17" s="214">
        <f t="shared" si="3"/>
        <v>-6246</v>
      </c>
      <c r="AI17" s="215" t="s">
        <v>124</v>
      </c>
    </row>
    <row r="18" spans="1:35" x14ac:dyDescent="0.2">
      <c r="A18" s="108">
        <v>2022</v>
      </c>
      <c r="B18" s="108">
        <v>213</v>
      </c>
      <c r="C18" s="109" t="s">
        <v>143</v>
      </c>
      <c r="D18" s="208" t="s">
        <v>169</v>
      </c>
      <c r="E18" s="109" t="s">
        <v>140</v>
      </c>
      <c r="F18" s="209" t="s">
        <v>170</v>
      </c>
      <c r="G18" s="112">
        <v>91.5</v>
      </c>
      <c r="H18" s="112">
        <v>16.5</v>
      </c>
      <c r="I18" s="107" t="s">
        <v>118</v>
      </c>
      <c r="J18" s="112">
        <f t="shared" si="0"/>
        <v>75</v>
      </c>
      <c r="K18" s="210" t="s">
        <v>171</v>
      </c>
      <c r="L18" s="108">
        <v>2022</v>
      </c>
      <c r="M18" s="108">
        <v>3821</v>
      </c>
      <c r="N18" s="109" t="s">
        <v>172</v>
      </c>
      <c r="O18" s="111" t="s">
        <v>173</v>
      </c>
      <c r="P18" s="109" t="s">
        <v>174</v>
      </c>
      <c r="Q18" s="109" t="s">
        <v>175</v>
      </c>
      <c r="R18" s="108">
        <v>1</v>
      </c>
      <c r="S18" s="111" t="s">
        <v>132</v>
      </c>
      <c r="T18" s="108">
        <v>1000202</v>
      </c>
      <c r="U18" s="108">
        <v>10202</v>
      </c>
      <c r="V18" s="108">
        <v>10202</v>
      </c>
      <c r="W18" s="108">
        <v>2</v>
      </c>
      <c r="X18" s="113">
        <v>2022</v>
      </c>
      <c r="Y18" s="113">
        <v>116</v>
      </c>
      <c r="Z18" s="113">
        <v>0</v>
      </c>
      <c r="AA18" s="114" t="s">
        <v>117</v>
      </c>
      <c r="AB18" s="108">
        <v>475</v>
      </c>
      <c r="AC18" s="109" t="s">
        <v>143</v>
      </c>
      <c r="AD18" s="211" t="s">
        <v>176</v>
      </c>
      <c r="AE18" s="211" t="s">
        <v>123</v>
      </c>
      <c r="AF18" s="212">
        <f t="shared" si="1"/>
        <v>-16</v>
      </c>
      <c r="AG18" s="213">
        <f t="shared" si="2"/>
        <v>75</v>
      </c>
      <c r="AH18" s="214">
        <f t="shared" si="3"/>
        <v>-1200</v>
      </c>
      <c r="AI18" s="215" t="s">
        <v>124</v>
      </c>
    </row>
    <row r="19" spans="1:35" x14ac:dyDescent="0.2">
      <c r="A19" s="108">
        <v>2022</v>
      </c>
      <c r="B19" s="108">
        <v>214</v>
      </c>
      <c r="C19" s="109" t="s">
        <v>143</v>
      </c>
      <c r="D19" s="208" t="s">
        <v>177</v>
      </c>
      <c r="E19" s="109" t="s">
        <v>163</v>
      </c>
      <c r="F19" s="209" t="s">
        <v>178</v>
      </c>
      <c r="G19" s="112">
        <v>157.27000000000001</v>
      </c>
      <c r="H19" s="112">
        <v>28.36</v>
      </c>
      <c r="I19" s="107" t="s">
        <v>118</v>
      </c>
      <c r="J19" s="112">
        <f t="shared" si="0"/>
        <v>128.91000000000003</v>
      </c>
      <c r="K19" s="210" t="s">
        <v>179</v>
      </c>
      <c r="L19" s="108">
        <v>2022</v>
      </c>
      <c r="M19" s="108">
        <v>3822</v>
      </c>
      <c r="N19" s="109" t="s">
        <v>172</v>
      </c>
      <c r="O19" s="111" t="s">
        <v>180</v>
      </c>
      <c r="P19" s="109" t="s">
        <v>181</v>
      </c>
      <c r="Q19" s="109" t="s">
        <v>181</v>
      </c>
      <c r="R19" s="108">
        <v>2</v>
      </c>
      <c r="S19" s="111" t="s">
        <v>121</v>
      </c>
      <c r="T19" s="108">
        <v>1000402</v>
      </c>
      <c r="U19" s="108">
        <v>10402</v>
      </c>
      <c r="V19" s="108">
        <v>10402</v>
      </c>
      <c r="W19" s="108">
        <v>3</v>
      </c>
      <c r="X19" s="113">
        <v>2022</v>
      </c>
      <c r="Y19" s="113">
        <v>289</v>
      </c>
      <c r="Z19" s="113">
        <v>0</v>
      </c>
      <c r="AA19" s="114" t="s">
        <v>117</v>
      </c>
      <c r="AB19" s="108">
        <v>476</v>
      </c>
      <c r="AC19" s="109" t="s">
        <v>182</v>
      </c>
      <c r="AD19" s="211" t="s">
        <v>176</v>
      </c>
      <c r="AE19" s="211" t="s">
        <v>123</v>
      </c>
      <c r="AF19" s="212">
        <f t="shared" si="1"/>
        <v>-16</v>
      </c>
      <c r="AG19" s="213">
        <f t="shared" si="2"/>
        <v>128.91000000000003</v>
      </c>
      <c r="AH19" s="214">
        <f t="shared" si="3"/>
        <v>-2062.5600000000004</v>
      </c>
      <c r="AI19" s="215" t="s">
        <v>124</v>
      </c>
    </row>
    <row r="20" spans="1:35" x14ac:dyDescent="0.2">
      <c r="A20" s="108">
        <v>2022</v>
      </c>
      <c r="B20" s="108">
        <v>215</v>
      </c>
      <c r="C20" s="109" t="s">
        <v>143</v>
      </c>
      <c r="D20" s="208" t="s">
        <v>183</v>
      </c>
      <c r="E20" s="109" t="s">
        <v>137</v>
      </c>
      <c r="F20" s="209" t="s">
        <v>184</v>
      </c>
      <c r="G20" s="112">
        <v>2952.16</v>
      </c>
      <c r="H20" s="112">
        <v>532.36</v>
      </c>
      <c r="I20" s="107" t="s">
        <v>118</v>
      </c>
      <c r="J20" s="112">
        <f t="shared" si="0"/>
        <v>2419.7999999999997</v>
      </c>
      <c r="K20" s="210" t="s">
        <v>117</v>
      </c>
      <c r="L20" s="108">
        <v>2022</v>
      </c>
      <c r="M20" s="108">
        <v>3754</v>
      </c>
      <c r="N20" s="109" t="s">
        <v>140</v>
      </c>
      <c r="O20" s="111" t="s">
        <v>119</v>
      </c>
      <c r="P20" s="109" t="s">
        <v>120</v>
      </c>
      <c r="Q20" s="109" t="s">
        <v>120</v>
      </c>
      <c r="R20" s="108">
        <v>2</v>
      </c>
      <c r="S20" s="111" t="s">
        <v>121</v>
      </c>
      <c r="T20" s="108">
        <v>2000401</v>
      </c>
      <c r="U20" s="108">
        <v>20401</v>
      </c>
      <c r="V20" s="108">
        <v>20401</v>
      </c>
      <c r="W20" s="108">
        <v>8</v>
      </c>
      <c r="X20" s="113">
        <v>2022</v>
      </c>
      <c r="Y20" s="113">
        <v>229</v>
      </c>
      <c r="Z20" s="113">
        <v>0</v>
      </c>
      <c r="AA20" s="114" t="s">
        <v>117</v>
      </c>
      <c r="AB20" s="108">
        <v>483</v>
      </c>
      <c r="AC20" s="109" t="s">
        <v>159</v>
      </c>
      <c r="AD20" s="211" t="s">
        <v>144</v>
      </c>
      <c r="AE20" s="211" t="s">
        <v>123</v>
      </c>
      <c r="AF20" s="212">
        <f t="shared" si="1"/>
        <v>-11</v>
      </c>
      <c r="AG20" s="213">
        <f t="shared" si="2"/>
        <v>2419.7999999999997</v>
      </c>
      <c r="AH20" s="214">
        <f t="shared" si="3"/>
        <v>-26617.799999999996</v>
      </c>
      <c r="AI20" s="215" t="s">
        <v>124</v>
      </c>
    </row>
    <row r="21" spans="1:35" x14ac:dyDescent="0.2">
      <c r="A21" s="108">
        <v>2022</v>
      </c>
      <c r="B21" s="108">
        <v>216</v>
      </c>
      <c r="C21" s="109" t="s">
        <v>182</v>
      </c>
      <c r="D21" s="208" t="s">
        <v>185</v>
      </c>
      <c r="E21" s="109" t="s">
        <v>149</v>
      </c>
      <c r="F21" s="209" t="s">
        <v>186</v>
      </c>
      <c r="G21" s="112">
        <v>1511.58</v>
      </c>
      <c r="H21" s="112">
        <v>272.58</v>
      </c>
      <c r="I21" s="107" t="s">
        <v>124</v>
      </c>
      <c r="J21" s="112">
        <f t="shared" si="0"/>
        <v>1511.58</v>
      </c>
      <c r="K21" s="210" t="s">
        <v>187</v>
      </c>
      <c r="L21" s="108">
        <v>2022</v>
      </c>
      <c r="M21" s="108">
        <v>3820</v>
      </c>
      <c r="N21" s="109" t="s">
        <v>172</v>
      </c>
      <c r="O21" s="111" t="s">
        <v>188</v>
      </c>
      <c r="P21" s="109" t="s">
        <v>189</v>
      </c>
      <c r="Q21" s="109" t="s">
        <v>189</v>
      </c>
      <c r="R21" s="108">
        <v>1</v>
      </c>
      <c r="S21" s="111" t="s">
        <v>132</v>
      </c>
      <c r="T21" s="108">
        <v>1000202</v>
      </c>
      <c r="U21" s="108">
        <v>10202</v>
      </c>
      <c r="V21" s="108">
        <v>10202</v>
      </c>
      <c r="W21" s="108">
        <v>2</v>
      </c>
      <c r="X21" s="113">
        <v>2022</v>
      </c>
      <c r="Y21" s="113">
        <v>355</v>
      </c>
      <c r="Z21" s="113">
        <v>0</v>
      </c>
      <c r="AA21" s="114" t="s">
        <v>117</v>
      </c>
      <c r="AB21" s="108">
        <v>517</v>
      </c>
      <c r="AC21" s="109" t="s">
        <v>133</v>
      </c>
      <c r="AD21" s="211" t="s">
        <v>190</v>
      </c>
      <c r="AE21" s="211" t="s">
        <v>134</v>
      </c>
      <c r="AF21" s="212">
        <f t="shared" si="1"/>
        <v>-7</v>
      </c>
      <c r="AG21" s="213">
        <f t="shared" si="2"/>
        <v>1511.58</v>
      </c>
      <c r="AH21" s="214">
        <f t="shared" si="3"/>
        <v>-10581.06</v>
      </c>
      <c r="AI21" s="215" t="s">
        <v>124</v>
      </c>
    </row>
    <row r="22" spans="1:35" x14ac:dyDescent="0.2">
      <c r="A22" s="108">
        <v>2022</v>
      </c>
      <c r="B22" s="108">
        <v>217</v>
      </c>
      <c r="C22" s="109" t="s">
        <v>191</v>
      </c>
      <c r="D22" s="208" t="s">
        <v>192</v>
      </c>
      <c r="E22" s="109" t="s">
        <v>149</v>
      </c>
      <c r="F22" s="209" t="s">
        <v>193</v>
      </c>
      <c r="G22" s="112">
        <v>610</v>
      </c>
      <c r="H22" s="112">
        <v>140.80000000000001</v>
      </c>
      <c r="I22" s="107" t="s">
        <v>118</v>
      </c>
      <c r="J22" s="112">
        <f t="shared" si="0"/>
        <v>469.2</v>
      </c>
      <c r="K22" s="210" t="s">
        <v>194</v>
      </c>
      <c r="L22" s="108">
        <v>2022</v>
      </c>
      <c r="M22" s="108">
        <v>3874</v>
      </c>
      <c r="N22" s="109" t="s">
        <v>191</v>
      </c>
      <c r="O22" s="111" t="s">
        <v>195</v>
      </c>
      <c r="P22" s="109" t="s">
        <v>196</v>
      </c>
      <c r="Q22" s="109" t="s">
        <v>196</v>
      </c>
      <c r="R22" s="108">
        <v>1</v>
      </c>
      <c r="S22" s="111" t="s">
        <v>132</v>
      </c>
      <c r="T22" s="108">
        <v>1000202</v>
      </c>
      <c r="U22" s="108">
        <v>10202</v>
      </c>
      <c r="V22" s="108">
        <v>10202</v>
      </c>
      <c r="W22" s="108">
        <v>27</v>
      </c>
      <c r="X22" s="113">
        <v>2022</v>
      </c>
      <c r="Y22" s="113">
        <v>205</v>
      </c>
      <c r="Z22" s="113">
        <v>0</v>
      </c>
      <c r="AA22" s="114" t="s">
        <v>117</v>
      </c>
      <c r="AB22" s="108">
        <v>478</v>
      </c>
      <c r="AC22" s="109" t="s">
        <v>197</v>
      </c>
      <c r="AD22" s="211" t="s">
        <v>198</v>
      </c>
      <c r="AE22" s="211" t="s">
        <v>123</v>
      </c>
      <c r="AF22" s="212">
        <f t="shared" si="1"/>
        <v>-21</v>
      </c>
      <c r="AG22" s="213">
        <f t="shared" si="2"/>
        <v>469.2</v>
      </c>
      <c r="AH22" s="214">
        <f t="shared" si="3"/>
        <v>-9853.1999999999989</v>
      </c>
      <c r="AI22" s="215" t="s">
        <v>124</v>
      </c>
    </row>
    <row r="23" spans="1:35" x14ac:dyDescent="0.2">
      <c r="A23" s="108">
        <v>2022</v>
      </c>
      <c r="B23" s="108">
        <v>217</v>
      </c>
      <c r="C23" s="109" t="s">
        <v>191</v>
      </c>
      <c r="D23" s="208" t="s">
        <v>192</v>
      </c>
      <c r="E23" s="109" t="s">
        <v>149</v>
      </c>
      <c r="F23" s="209" t="s">
        <v>193</v>
      </c>
      <c r="G23" s="112">
        <v>170.8</v>
      </c>
      <c r="H23" s="112">
        <v>0</v>
      </c>
      <c r="I23" s="107" t="s">
        <v>118</v>
      </c>
      <c r="J23" s="112">
        <f t="shared" si="0"/>
        <v>170.8</v>
      </c>
      <c r="K23" s="210" t="s">
        <v>199</v>
      </c>
      <c r="L23" s="108">
        <v>2022</v>
      </c>
      <c r="M23" s="108">
        <v>3874</v>
      </c>
      <c r="N23" s="109" t="s">
        <v>191</v>
      </c>
      <c r="O23" s="111" t="s">
        <v>195</v>
      </c>
      <c r="P23" s="109" t="s">
        <v>196</v>
      </c>
      <c r="Q23" s="109" t="s">
        <v>196</v>
      </c>
      <c r="R23" s="108">
        <v>1</v>
      </c>
      <c r="S23" s="111" t="s">
        <v>132</v>
      </c>
      <c r="T23" s="108">
        <v>1000202</v>
      </c>
      <c r="U23" s="108">
        <v>10202</v>
      </c>
      <c r="V23" s="108">
        <v>10202</v>
      </c>
      <c r="W23" s="108">
        <v>27</v>
      </c>
      <c r="X23" s="113">
        <v>2022</v>
      </c>
      <c r="Y23" s="113">
        <v>210</v>
      </c>
      <c r="Z23" s="113">
        <v>0</v>
      </c>
      <c r="AA23" s="114" t="s">
        <v>117</v>
      </c>
      <c r="AB23" s="108">
        <v>479</v>
      </c>
      <c r="AC23" s="109" t="s">
        <v>197</v>
      </c>
      <c r="AD23" s="211" t="s">
        <v>198</v>
      </c>
      <c r="AE23" s="211" t="s">
        <v>123</v>
      </c>
      <c r="AF23" s="212">
        <f t="shared" si="1"/>
        <v>-21</v>
      </c>
      <c r="AG23" s="213">
        <f t="shared" si="2"/>
        <v>170.8</v>
      </c>
      <c r="AH23" s="214">
        <f t="shared" si="3"/>
        <v>-3586.8</v>
      </c>
      <c r="AI23" s="215" t="s">
        <v>124</v>
      </c>
    </row>
    <row r="24" spans="1:35" x14ac:dyDescent="0.2">
      <c r="A24" s="108">
        <v>2022</v>
      </c>
      <c r="B24" s="108">
        <v>218</v>
      </c>
      <c r="C24" s="109" t="s">
        <v>197</v>
      </c>
      <c r="D24" s="208" t="s">
        <v>200</v>
      </c>
      <c r="E24" s="109" t="s">
        <v>125</v>
      </c>
      <c r="F24" s="209" t="s">
        <v>201</v>
      </c>
      <c r="G24" s="112">
        <v>5566.62</v>
      </c>
      <c r="H24" s="112">
        <v>1003.82</v>
      </c>
      <c r="I24" s="107" t="s">
        <v>118</v>
      </c>
      <c r="J24" s="112">
        <f t="shared" si="0"/>
        <v>4562.8</v>
      </c>
      <c r="K24" s="210" t="s">
        <v>202</v>
      </c>
      <c r="L24" s="108">
        <v>2022</v>
      </c>
      <c r="M24" s="108">
        <v>3720</v>
      </c>
      <c r="N24" s="109" t="s">
        <v>137</v>
      </c>
      <c r="O24" s="111" t="s">
        <v>203</v>
      </c>
      <c r="P24" s="109" t="s">
        <v>204</v>
      </c>
      <c r="Q24" s="109" t="s">
        <v>205</v>
      </c>
      <c r="R24" s="108">
        <v>2</v>
      </c>
      <c r="S24" s="111" t="s">
        <v>121</v>
      </c>
      <c r="T24" s="108">
        <v>2000401</v>
      </c>
      <c r="U24" s="108">
        <v>20401</v>
      </c>
      <c r="V24" s="108">
        <v>20401</v>
      </c>
      <c r="W24" s="108">
        <v>8</v>
      </c>
      <c r="X24" s="113">
        <v>2022</v>
      </c>
      <c r="Y24" s="113">
        <v>60</v>
      </c>
      <c r="Z24" s="113">
        <v>0</v>
      </c>
      <c r="AA24" s="114" t="s">
        <v>117</v>
      </c>
      <c r="AB24" s="108">
        <v>477</v>
      </c>
      <c r="AC24" s="109" t="s">
        <v>197</v>
      </c>
      <c r="AD24" s="211" t="s">
        <v>134</v>
      </c>
      <c r="AE24" s="211" t="s">
        <v>123</v>
      </c>
      <c r="AF24" s="212">
        <f t="shared" si="1"/>
        <v>-8</v>
      </c>
      <c r="AG24" s="213">
        <f t="shared" si="2"/>
        <v>4562.8</v>
      </c>
      <c r="AH24" s="214">
        <f t="shared" si="3"/>
        <v>-36502.400000000001</v>
      </c>
      <c r="AI24" s="215" t="s">
        <v>124</v>
      </c>
    </row>
    <row r="25" spans="1:35" x14ac:dyDescent="0.2">
      <c r="A25" s="108">
        <v>2022</v>
      </c>
      <c r="B25" s="108">
        <v>219</v>
      </c>
      <c r="C25" s="109" t="s">
        <v>159</v>
      </c>
      <c r="D25" s="208" t="s">
        <v>206</v>
      </c>
      <c r="E25" s="109" t="s">
        <v>137</v>
      </c>
      <c r="F25" s="209" t="s">
        <v>207</v>
      </c>
      <c r="G25" s="112">
        <v>10971.36</v>
      </c>
      <c r="H25" s="112">
        <v>997.4</v>
      </c>
      <c r="I25" s="107" t="s">
        <v>118</v>
      </c>
      <c r="J25" s="112">
        <f t="shared" si="0"/>
        <v>9973.9600000000009</v>
      </c>
      <c r="K25" s="210" t="s">
        <v>117</v>
      </c>
      <c r="L25" s="108">
        <v>2022</v>
      </c>
      <c r="M25" s="108">
        <v>3750</v>
      </c>
      <c r="N25" s="109" t="s">
        <v>140</v>
      </c>
      <c r="O25" s="111" t="s">
        <v>119</v>
      </c>
      <c r="P25" s="109" t="s">
        <v>120</v>
      </c>
      <c r="Q25" s="109" t="s">
        <v>120</v>
      </c>
      <c r="R25" s="108">
        <v>2</v>
      </c>
      <c r="S25" s="111" t="s">
        <v>121</v>
      </c>
      <c r="T25" s="108">
        <v>1000402</v>
      </c>
      <c r="U25" s="108">
        <v>10402</v>
      </c>
      <c r="V25" s="108">
        <v>10402</v>
      </c>
      <c r="W25" s="108">
        <v>21</v>
      </c>
      <c r="X25" s="113">
        <v>2022</v>
      </c>
      <c r="Y25" s="113">
        <v>354</v>
      </c>
      <c r="Z25" s="113">
        <v>0</v>
      </c>
      <c r="AA25" s="114" t="s">
        <v>117</v>
      </c>
      <c r="AB25" s="108">
        <v>482</v>
      </c>
      <c r="AC25" s="109" t="s">
        <v>159</v>
      </c>
      <c r="AD25" s="211" t="s">
        <v>144</v>
      </c>
      <c r="AE25" s="211" t="s">
        <v>123</v>
      </c>
      <c r="AF25" s="212">
        <f t="shared" si="1"/>
        <v>-11</v>
      </c>
      <c r="AG25" s="213">
        <f t="shared" si="2"/>
        <v>9973.9600000000009</v>
      </c>
      <c r="AH25" s="214">
        <f t="shared" si="3"/>
        <v>-109713.56000000001</v>
      </c>
      <c r="AI25" s="215" t="s">
        <v>124</v>
      </c>
    </row>
    <row r="26" spans="1:35" x14ac:dyDescent="0.2">
      <c r="A26" s="108">
        <v>2022</v>
      </c>
      <c r="B26" s="108">
        <v>220</v>
      </c>
      <c r="C26" s="109" t="s">
        <v>159</v>
      </c>
      <c r="D26" s="208" t="s">
        <v>208</v>
      </c>
      <c r="E26" s="109" t="s">
        <v>137</v>
      </c>
      <c r="F26" s="209" t="s">
        <v>209</v>
      </c>
      <c r="G26" s="112">
        <v>6935.07</v>
      </c>
      <c r="H26" s="112">
        <v>1250.5899999999999</v>
      </c>
      <c r="I26" s="107" t="s">
        <v>118</v>
      </c>
      <c r="J26" s="112">
        <f t="shared" si="0"/>
        <v>5684.48</v>
      </c>
      <c r="K26" s="210" t="s">
        <v>117</v>
      </c>
      <c r="L26" s="108">
        <v>2022</v>
      </c>
      <c r="M26" s="108">
        <v>3748</v>
      </c>
      <c r="N26" s="109" t="s">
        <v>140</v>
      </c>
      <c r="O26" s="111" t="s">
        <v>119</v>
      </c>
      <c r="P26" s="109" t="s">
        <v>120</v>
      </c>
      <c r="Q26" s="109" t="s">
        <v>120</v>
      </c>
      <c r="R26" s="108">
        <v>2</v>
      </c>
      <c r="S26" s="111" t="s">
        <v>121</v>
      </c>
      <c r="T26" s="108">
        <v>1000402</v>
      </c>
      <c r="U26" s="108">
        <v>10402</v>
      </c>
      <c r="V26" s="108">
        <v>10402</v>
      </c>
      <c r="W26" s="108">
        <v>8</v>
      </c>
      <c r="X26" s="113">
        <v>2022</v>
      </c>
      <c r="Y26" s="113">
        <v>373</v>
      </c>
      <c r="Z26" s="113">
        <v>0</v>
      </c>
      <c r="AA26" s="114" t="s">
        <v>117</v>
      </c>
      <c r="AB26" s="108">
        <v>481</v>
      </c>
      <c r="AC26" s="109" t="s">
        <v>159</v>
      </c>
      <c r="AD26" s="211" t="s">
        <v>144</v>
      </c>
      <c r="AE26" s="211" t="s">
        <v>123</v>
      </c>
      <c r="AF26" s="212">
        <f t="shared" si="1"/>
        <v>-11</v>
      </c>
      <c r="AG26" s="213">
        <f t="shared" si="2"/>
        <v>5684.48</v>
      </c>
      <c r="AH26" s="214">
        <f t="shared" si="3"/>
        <v>-62529.279999999999</v>
      </c>
      <c r="AI26" s="215" t="s">
        <v>124</v>
      </c>
    </row>
    <row r="27" spans="1:35" x14ac:dyDescent="0.2">
      <c r="A27" s="108">
        <v>2022</v>
      </c>
      <c r="B27" s="108">
        <v>221</v>
      </c>
      <c r="C27" s="109" t="s">
        <v>159</v>
      </c>
      <c r="D27" s="208" t="s">
        <v>210</v>
      </c>
      <c r="E27" s="109" t="s">
        <v>137</v>
      </c>
      <c r="F27" s="209" t="s">
        <v>211</v>
      </c>
      <c r="G27" s="112">
        <v>6100</v>
      </c>
      <c r="H27" s="112">
        <v>1100</v>
      </c>
      <c r="I27" s="107" t="s">
        <v>118</v>
      </c>
      <c r="J27" s="112">
        <f t="shared" si="0"/>
        <v>5000</v>
      </c>
      <c r="K27" s="210" t="s">
        <v>117</v>
      </c>
      <c r="L27" s="108">
        <v>2022</v>
      </c>
      <c r="M27" s="108">
        <v>3749</v>
      </c>
      <c r="N27" s="109" t="s">
        <v>140</v>
      </c>
      <c r="O27" s="111" t="s">
        <v>119</v>
      </c>
      <c r="P27" s="109" t="s">
        <v>120</v>
      </c>
      <c r="Q27" s="109" t="s">
        <v>120</v>
      </c>
      <c r="R27" s="108">
        <v>2</v>
      </c>
      <c r="S27" s="111" t="s">
        <v>121</v>
      </c>
      <c r="T27" s="108">
        <v>2000401</v>
      </c>
      <c r="U27" s="108">
        <v>20401</v>
      </c>
      <c r="V27" s="108">
        <v>20401</v>
      </c>
      <c r="W27" s="108">
        <v>8</v>
      </c>
      <c r="X27" s="113">
        <v>2022</v>
      </c>
      <c r="Y27" s="113">
        <v>214</v>
      </c>
      <c r="Z27" s="113">
        <v>0</v>
      </c>
      <c r="AA27" s="114" t="s">
        <v>117</v>
      </c>
      <c r="AB27" s="108">
        <v>480</v>
      </c>
      <c r="AC27" s="109" t="s">
        <v>159</v>
      </c>
      <c r="AD27" s="211" t="s">
        <v>144</v>
      </c>
      <c r="AE27" s="211" t="s">
        <v>123</v>
      </c>
      <c r="AF27" s="212">
        <f t="shared" si="1"/>
        <v>-11</v>
      </c>
      <c r="AG27" s="213">
        <f t="shared" si="2"/>
        <v>5000</v>
      </c>
      <c r="AH27" s="214">
        <f t="shared" si="3"/>
        <v>-55000</v>
      </c>
      <c r="AI27" s="215" t="s">
        <v>124</v>
      </c>
    </row>
    <row r="28" spans="1:35" x14ac:dyDescent="0.2">
      <c r="A28" s="108">
        <v>2022</v>
      </c>
      <c r="B28" s="108">
        <v>222</v>
      </c>
      <c r="C28" s="109" t="s">
        <v>159</v>
      </c>
      <c r="D28" s="208" t="s">
        <v>212</v>
      </c>
      <c r="E28" s="109" t="s">
        <v>213</v>
      </c>
      <c r="F28" s="209" t="s">
        <v>214</v>
      </c>
      <c r="G28" s="112">
        <v>16566.73</v>
      </c>
      <c r="H28" s="112">
        <v>2987.44</v>
      </c>
      <c r="I28" s="107" t="s">
        <v>118</v>
      </c>
      <c r="J28" s="112">
        <f t="shared" si="0"/>
        <v>13579.289999999999</v>
      </c>
      <c r="K28" s="210" t="s">
        <v>117</v>
      </c>
      <c r="L28" s="108">
        <v>2022</v>
      </c>
      <c r="M28" s="108">
        <v>3901</v>
      </c>
      <c r="N28" s="109" t="s">
        <v>159</v>
      </c>
      <c r="O28" s="111" t="s">
        <v>119</v>
      </c>
      <c r="P28" s="109" t="s">
        <v>120</v>
      </c>
      <c r="Q28" s="109" t="s">
        <v>120</v>
      </c>
      <c r="R28" s="108">
        <v>2</v>
      </c>
      <c r="S28" s="111" t="s">
        <v>121</v>
      </c>
      <c r="T28" s="108">
        <v>1000402</v>
      </c>
      <c r="U28" s="108">
        <v>10402</v>
      </c>
      <c r="V28" s="108">
        <v>10402</v>
      </c>
      <c r="W28" s="108">
        <v>8</v>
      </c>
      <c r="X28" s="113">
        <v>2022</v>
      </c>
      <c r="Y28" s="113">
        <v>361</v>
      </c>
      <c r="Z28" s="113">
        <v>0</v>
      </c>
      <c r="AA28" s="114" t="s">
        <v>117</v>
      </c>
      <c r="AB28" s="108">
        <v>505</v>
      </c>
      <c r="AC28" s="109" t="s">
        <v>215</v>
      </c>
      <c r="AD28" s="211" t="s">
        <v>216</v>
      </c>
      <c r="AE28" s="211" t="s">
        <v>134</v>
      </c>
      <c r="AF28" s="212">
        <f t="shared" si="1"/>
        <v>-15</v>
      </c>
      <c r="AG28" s="213">
        <f t="shared" si="2"/>
        <v>13579.289999999999</v>
      </c>
      <c r="AH28" s="214">
        <f t="shared" si="3"/>
        <v>-203689.34999999998</v>
      </c>
      <c r="AI28" s="215" t="s">
        <v>124</v>
      </c>
    </row>
    <row r="29" spans="1:35" x14ac:dyDescent="0.2">
      <c r="A29" s="108">
        <v>2022</v>
      </c>
      <c r="B29" s="108">
        <v>223</v>
      </c>
      <c r="C29" s="109" t="s">
        <v>159</v>
      </c>
      <c r="D29" s="208" t="s">
        <v>217</v>
      </c>
      <c r="E29" s="109" t="s">
        <v>213</v>
      </c>
      <c r="F29" s="209" t="s">
        <v>218</v>
      </c>
      <c r="G29" s="112">
        <v>5726.99</v>
      </c>
      <c r="H29" s="112">
        <v>1032.74</v>
      </c>
      <c r="I29" s="107" t="s">
        <v>118</v>
      </c>
      <c r="J29" s="112">
        <f t="shared" si="0"/>
        <v>4694.25</v>
      </c>
      <c r="K29" s="210" t="s">
        <v>117</v>
      </c>
      <c r="L29" s="108">
        <v>2022</v>
      </c>
      <c r="M29" s="108">
        <v>3900</v>
      </c>
      <c r="N29" s="109" t="s">
        <v>159</v>
      </c>
      <c r="O29" s="111" t="s">
        <v>119</v>
      </c>
      <c r="P29" s="109" t="s">
        <v>120</v>
      </c>
      <c r="Q29" s="109" t="s">
        <v>120</v>
      </c>
      <c r="R29" s="108">
        <v>2</v>
      </c>
      <c r="S29" s="111" t="s">
        <v>121</v>
      </c>
      <c r="T29" s="108">
        <v>1000402</v>
      </c>
      <c r="U29" s="108">
        <v>10402</v>
      </c>
      <c r="V29" s="108">
        <v>10402</v>
      </c>
      <c r="W29" s="108">
        <v>50</v>
      </c>
      <c r="X29" s="113">
        <v>2022</v>
      </c>
      <c r="Y29" s="113">
        <v>374</v>
      </c>
      <c r="Z29" s="113">
        <v>0</v>
      </c>
      <c r="AA29" s="114" t="s">
        <v>117</v>
      </c>
      <c r="AB29" s="108">
        <v>504</v>
      </c>
      <c r="AC29" s="109" t="s">
        <v>215</v>
      </c>
      <c r="AD29" s="211" t="s">
        <v>216</v>
      </c>
      <c r="AE29" s="211" t="s">
        <v>134</v>
      </c>
      <c r="AF29" s="212">
        <f t="shared" si="1"/>
        <v>-15</v>
      </c>
      <c r="AG29" s="213">
        <f t="shared" si="2"/>
        <v>4694.25</v>
      </c>
      <c r="AH29" s="214">
        <f t="shared" si="3"/>
        <v>-70413.75</v>
      </c>
      <c r="AI29" s="215" t="s">
        <v>124</v>
      </c>
    </row>
    <row r="30" spans="1:35" x14ac:dyDescent="0.2">
      <c r="A30" s="108">
        <v>2022</v>
      </c>
      <c r="B30" s="108">
        <v>224</v>
      </c>
      <c r="C30" s="109" t="s">
        <v>159</v>
      </c>
      <c r="D30" s="208" t="s">
        <v>219</v>
      </c>
      <c r="E30" s="109" t="s">
        <v>213</v>
      </c>
      <c r="F30" s="209" t="s">
        <v>220</v>
      </c>
      <c r="G30" s="112">
        <v>3070.83</v>
      </c>
      <c r="H30" s="112">
        <v>553.76</v>
      </c>
      <c r="I30" s="107" t="s">
        <v>118</v>
      </c>
      <c r="J30" s="112">
        <f t="shared" si="0"/>
        <v>2517.0699999999997</v>
      </c>
      <c r="K30" s="210" t="s">
        <v>117</v>
      </c>
      <c r="L30" s="108">
        <v>2022</v>
      </c>
      <c r="M30" s="108">
        <v>3902</v>
      </c>
      <c r="N30" s="109" t="s">
        <v>159</v>
      </c>
      <c r="O30" s="111" t="s">
        <v>119</v>
      </c>
      <c r="P30" s="109" t="s">
        <v>120</v>
      </c>
      <c r="Q30" s="109" t="s">
        <v>120</v>
      </c>
      <c r="R30" s="108">
        <v>2</v>
      </c>
      <c r="S30" s="111" t="s">
        <v>121</v>
      </c>
      <c r="T30" s="108">
        <v>2000401</v>
      </c>
      <c r="U30" s="108">
        <v>20401</v>
      </c>
      <c r="V30" s="108">
        <v>20401</v>
      </c>
      <c r="W30" s="108">
        <v>8</v>
      </c>
      <c r="X30" s="113">
        <v>2022</v>
      </c>
      <c r="Y30" s="113">
        <v>216</v>
      </c>
      <c r="Z30" s="113">
        <v>0</v>
      </c>
      <c r="AA30" s="114" t="s">
        <v>117</v>
      </c>
      <c r="AB30" s="108">
        <v>492</v>
      </c>
      <c r="AC30" s="109" t="s">
        <v>221</v>
      </c>
      <c r="AD30" s="211" t="s">
        <v>222</v>
      </c>
      <c r="AE30" s="211" t="s">
        <v>123</v>
      </c>
      <c r="AF30" s="212">
        <f t="shared" si="1"/>
        <v>-24</v>
      </c>
      <c r="AG30" s="213">
        <f t="shared" si="2"/>
        <v>2517.0699999999997</v>
      </c>
      <c r="AH30" s="214">
        <f t="shared" si="3"/>
        <v>-60409.679999999993</v>
      </c>
      <c r="AI30" s="215" t="s">
        <v>124</v>
      </c>
    </row>
    <row r="31" spans="1:35" x14ac:dyDescent="0.2">
      <c r="A31" s="108">
        <v>2022</v>
      </c>
      <c r="B31" s="108">
        <v>225</v>
      </c>
      <c r="C31" s="109" t="s">
        <v>159</v>
      </c>
      <c r="D31" s="208" t="s">
        <v>223</v>
      </c>
      <c r="E31" s="109" t="s">
        <v>213</v>
      </c>
      <c r="F31" s="209" t="s">
        <v>224</v>
      </c>
      <c r="G31" s="112">
        <v>23285.57</v>
      </c>
      <c r="H31" s="112">
        <v>4199.04</v>
      </c>
      <c r="I31" s="107" t="s">
        <v>118</v>
      </c>
      <c r="J31" s="112">
        <f t="shared" si="0"/>
        <v>19086.53</v>
      </c>
      <c r="K31" s="210" t="s">
        <v>117</v>
      </c>
      <c r="L31" s="108">
        <v>2022</v>
      </c>
      <c r="M31" s="108">
        <v>3899</v>
      </c>
      <c r="N31" s="109" t="s">
        <v>159</v>
      </c>
      <c r="O31" s="111" t="s">
        <v>119</v>
      </c>
      <c r="P31" s="109" t="s">
        <v>120</v>
      </c>
      <c r="Q31" s="109" t="s">
        <v>120</v>
      </c>
      <c r="R31" s="108">
        <v>1</v>
      </c>
      <c r="S31" s="111" t="s">
        <v>132</v>
      </c>
      <c r="T31" s="108">
        <v>1000202</v>
      </c>
      <c r="U31" s="108">
        <v>10202</v>
      </c>
      <c r="V31" s="108">
        <v>10202</v>
      </c>
      <c r="W31" s="108">
        <v>25</v>
      </c>
      <c r="X31" s="113">
        <v>2022</v>
      </c>
      <c r="Y31" s="113">
        <v>242</v>
      </c>
      <c r="Z31" s="113">
        <v>0</v>
      </c>
      <c r="AA31" s="114" t="s">
        <v>117</v>
      </c>
      <c r="AB31" s="108">
        <v>494</v>
      </c>
      <c r="AC31" s="109" t="s">
        <v>221</v>
      </c>
      <c r="AD31" s="211" t="s">
        <v>216</v>
      </c>
      <c r="AE31" s="211" t="s">
        <v>123</v>
      </c>
      <c r="AF31" s="212">
        <f t="shared" si="1"/>
        <v>-23</v>
      </c>
      <c r="AG31" s="213">
        <f t="shared" si="2"/>
        <v>19086.53</v>
      </c>
      <c r="AH31" s="214">
        <f t="shared" si="3"/>
        <v>-438990.18999999994</v>
      </c>
      <c r="AI31" s="215" t="s">
        <v>124</v>
      </c>
    </row>
    <row r="32" spans="1:35" x14ac:dyDescent="0.2">
      <c r="A32" s="108">
        <v>2022</v>
      </c>
      <c r="B32" s="108">
        <v>226</v>
      </c>
      <c r="C32" s="109" t="s">
        <v>159</v>
      </c>
      <c r="D32" s="208" t="s">
        <v>225</v>
      </c>
      <c r="E32" s="109" t="s">
        <v>140</v>
      </c>
      <c r="F32" s="209" t="s">
        <v>226</v>
      </c>
      <c r="G32" s="112">
        <v>2041.65</v>
      </c>
      <c r="H32" s="112">
        <v>45.97</v>
      </c>
      <c r="I32" s="107" t="s">
        <v>118</v>
      </c>
      <c r="J32" s="112">
        <f t="shared" si="0"/>
        <v>1995.68</v>
      </c>
      <c r="K32" s="210" t="s">
        <v>227</v>
      </c>
      <c r="L32" s="108">
        <v>2022</v>
      </c>
      <c r="M32" s="108">
        <v>3903</v>
      </c>
      <c r="N32" s="109" t="s">
        <v>159</v>
      </c>
      <c r="O32" s="111" t="s">
        <v>228</v>
      </c>
      <c r="P32" s="109" t="s">
        <v>229</v>
      </c>
      <c r="Q32" s="109" t="s">
        <v>229</v>
      </c>
      <c r="R32" s="108">
        <v>1</v>
      </c>
      <c r="S32" s="111" t="s">
        <v>132</v>
      </c>
      <c r="T32" s="108">
        <v>1000202</v>
      </c>
      <c r="U32" s="108">
        <v>10202</v>
      </c>
      <c r="V32" s="108">
        <v>10202</v>
      </c>
      <c r="W32" s="108">
        <v>36</v>
      </c>
      <c r="X32" s="113">
        <v>2022</v>
      </c>
      <c r="Y32" s="113">
        <v>207</v>
      </c>
      <c r="Z32" s="113">
        <v>0</v>
      </c>
      <c r="AA32" s="114" t="s">
        <v>117</v>
      </c>
      <c r="AB32" s="108">
        <v>491</v>
      </c>
      <c r="AC32" s="109" t="s">
        <v>221</v>
      </c>
      <c r="AD32" s="211" t="s">
        <v>230</v>
      </c>
      <c r="AE32" s="211" t="s">
        <v>123</v>
      </c>
      <c r="AF32" s="212">
        <f t="shared" si="1"/>
        <v>-25</v>
      </c>
      <c r="AG32" s="213">
        <f t="shared" si="2"/>
        <v>1995.68</v>
      </c>
      <c r="AH32" s="214">
        <f t="shared" si="3"/>
        <v>-49892</v>
      </c>
      <c r="AI32" s="215" t="s">
        <v>124</v>
      </c>
    </row>
    <row r="33" spans="1:35" x14ac:dyDescent="0.2">
      <c r="A33" s="108">
        <v>2022</v>
      </c>
      <c r="B33" s="108">
        <v>227</v>
      </c>
      <c r="C33" s="109" t="s">
        <v>159</v>
      </c>
      <c r="D33" s="208" t="s">
        <v>231</v>
      </c>
      <c r="E33" s="109" t="s">
        <v>140</v>
      </c>
      <c r="F33" s="209" t="s">
        <v>232</v>
      </c>
      <c r="G33" s="112">
        <v>366</v>
      </c>
      <c r="H33" s="112">
        <v>66</v>
      </c>
      <c r="I33" s="107" t="s">
        <v>118</v>
      </c>
      <c r="J33" s="112">
        <f t="shared" si="0"/>
        <v>300</v>
      </c>
      <c r="K33" s="210" t="s">
        <v>233</v>
      </c>
      <c r="L33" s="108">
        <v>2022</v>
      </c>
      <c r="M33" s="108">
        <v>3904</v>
      </c>
      <c r="N33" s="109" t="s">
        <v>159</v>
      </c>
      <c r="O33" s="111" t="s">
        <v>234</v>
      </c>
      <c r="P33" s="109" t="s">
        <v>235</v>
      </c>
      <c r="Q33" s="109" t="s">
        <v>235</v>
      </c>
      <c r="R33" s="108">
        <v>2</v>
      </c>
      <c r="S33" s="111" t="s">
        <v>121</v>
      </c>
      <c r="T33" s="108">
        <v>1000402</v>
      </c>
      <c r="U33" s="108">
        <v>10402</v>
      </c>
      <c r="V33" s="108">
        <v>10402</v>
      </c>
      <c r="W33" s="108">
        <v>4</v>
      </c>
      <c r="X33" s="113">
        <v>2022</v>
      </c>
      <c r="Y33" s="113">
        <v>91</v>
      </c>
      <c r="Z33" s="113">
        <v>0</v>
      </c>
      <c r="AA33" s="114" t="s">
        <v>117</v>
      </c>
      <c r="AB33" s="108">
        <v>493</v>
      </c>
      <c r="AC33" s="109" t="s">
        <v>221</v>
      </c>
      <c r="AD33" s="211" t="s">
        <v>230</v>
      </c>
      <c r="AE33" s="211" t="s">
        <v>123</v>
      </c>
      <c r="AF33" s="212">
        <f t="shared" si="1"/>
        <v>-25</v>
      </c>
      <c r="AG33" s="213">
        <f t="shared" si="2"/>
        <v>300</v>
      </c>
      <c r="AH33" s="214">
        <f t="shared" si="3"/>
        <v>-7500</v>
      </c>
      <c r="AI33" s="215" t="s">
        <v>124</v>
      </c>
    </row>
    <row r="34" spans="1:35" x14ac:dyDescent="0.2">
      <c r="A34" s="108">
        <v>2022</v>
      </c>
      <c r="B34" s="108">
        <v>228</v>
      </c>
      <c r="C34" s="109" t="s">
        <v>159</v>
      </c>
      <c r="D34" s="208" t="s">
        <v>236</v>
      </c>
      <c r="E34" s="109" t="s">
        <v>140</v>
      </c>
      <c r="F34" s="209" t="s">
        <v>232</v>
      </c>
      <c r="G34" s="112">
        <v>536.79999999999995</v>
      </c>
      <c r="H34" s="112">
        <v>96.8</v>
      </c>
      <c r="I34" s="107" t="s">
        <v>118</v>
      </c>
      <c r="J34" s="112">
        <f t="shared" si="0"/>
        <v>439.99999999999994</v>
      </c>
      <c r="K34" s="210" t="s">
        <v>237</v>
      </c>
      <c r="L34" s="108">
        <v>2022</v>
      </c>
      <c r="M34" s="108">
        <v>3905</v>
      </c>
      <c r="N34" s="109" t="s">
        <v>159</v>
      </c>
      <c r="O34" s="111" t="s">
        <v>234</v>
      </c>
      <c r="P34" s="109" t="s">
        <v>235</v>
      </c>
      <c r="Q34" s="109" t="s">
        <v>235</v>
      </c>
      <c r="R34" s="108">
        <v>2</v>
      </c>
      <c r="S34" s="111" t="s">
        <v>121</v>
      </c>
      <c r="T34" s="108">
        <v>1000402</v>
      </c>
      <c r="U34" s="108">
        <v>10402</v>
      </c>
      <c r="V34" s="108">
        <v>10402</v>
      </c>
      <c r="W34" s="108">
        <v>4</v>
      </c>
      <c r="X34" s="113">
        <v>2022</v>
      </c>
      <c r="Y34" s="113">
        <v>353</v>
      </c>
      <c r="Z34" s="113">
        <v>0</v>
      </c>
      <c r="AA34" s="114" t="s">
        <v>117</v>
      </c>
      <c r="AB34" s="108">
        <v>490</v>
      </c>
      <c r="AC34" s="109" t="s">
        <v>221</v>
      </c>
      <c r="AD34" s="211" t="s">
        <v>230</v>
      </c>
      <c r="AE34" s="211" t="s">
        <v>123</v>
      </c>
      <c r="AF34" s="212">
        <f t="shared" si="1"/>
        <v>-25</v>
      </c>
      <c r="AG34" s="213">
        <f t="shared" si="2"/>
        <v>439.99999999999994</v>
      </c>
      <c r="AH34" s="214">
        <f t="shared" si="3"/>
        <v>-10999.999999999998</v>
      </c>
      <c r="AI34" s="215" t="s">
        <v>124</v>
      </c>
    </row>
    <row r="35" spans="1:35" x14ac:dyDescent="0.2">
      <c r="A35" s="108">
        <v>2022</v>
      </c>
      <c r="B35" s="108">
        <v>230</v>
      </c>
      <c r="C35" s="109" t="s">
        <v>159</v>
      </c>
      <c r="D35" s="208" t="s">
        <v>238</v>
      </c>
      <c r="E35" s="109" t="s">
        <v>191</v>
      </c>
      <c r="F35" s="209" t="s">
        <v>239</v>
      </c>
      <c r="G35" s="112">
        <v>1244.4000000000001</v>
      </c>
      <c r="H35" s="112">
        <v>224.4</v>
      </c>
      <c r="I35" s="107" t="s">
        <v>124</v>
      </c>
      <c r="J35" s="112">
        <f t="shared" si="0"/>
        <v>1244.4000000000001</v>
      </c>
      <c r="K35" s="210" t="s">
        <v>240</v>
      </c>
      <c r="L35" s="108">
        <v>2022</v>
      </c>
      <c r="M35" s="108">
        <v>3881</v>
      </c>
      <c r="N35" s="109" t="s">
        <v>213</v>
      </c>
      <c r="O35" s="111" t="s">
        <v>241</v>
      </c>
      <c r="P35" s="109" t="s">
        <v>242</v>
      </c>
      <c r="Q35" s="109" t="s">
        <v>242</v>
      </c>
      <c r="R35" s="108">
        <v>2</v>
      </c>
      <c r="S35" s="111" t="s">
        <v>121</v>
      </c>
      <c r="T35" s="108">
        <v>2000401</v>
      </c>
      <c r="U35" s="108">
        <v>20401</v>
      </c>
      <c r="V35" s="108">
        <v>20401</v>
      </c>
      <c r="W35" s="108">
        <v>90</v>
      </c>
      <c r="X35" s="113">
        <v>2022</v>
      </c>
      <c r="Y35" s="113">
        <v>61</v>
      </c>
      <c r="Z35" s="113">
        <v>0</v>
      </c>
      <c r="AA35" s="114" t="s">
        <v>117</v>
      </c>
      <c r="AB35" s="108">
        <v>561</v>
      </c>
      <c r="AC35" s="109" t="s">
        <v>243</v>
      </c>
      <c r="AD35" s="211" t="s">
        <v>216</v>
      </c>
      <c r="AE35" s="211" t="s">
        <v>244</v>
      </c>
      <c r="AF35" s="212">
        <f t="shared" si="1"/>
        <v>7</v>
      </c>
      <c r="AG35" s="213">
        <f t="shared" si="2"/>
        <v>1244.4000000000001</v>
      </c>
      <c r="AH35" s="214">
        <f t="shared" si="3"/>
        <v>8710.8000000000011</v>
      </c>
      <c r="AI35" s="215" t="s">
        <v>124</v>
      </c>
    </row>
    <row r="36" spans="1:35" x14ac:dyDescent="0.2">
      <c r="A36" s="108">
        <v>2022</v>
      </c>
      <c r="B36" s="108">
        <v>231</v>
      </c>
      <c r="C36" s="109" t="s">
        <v>221</v>
      </c>
      <c r="D36" s="208" t="s">
        <v>245</v>
      </c>
      <c r="E36" s="109" t="s">
        <v>213</v>
      </c>
      <c r="F36" s="209" t="s">
        <v>246</v>
      </c>
      <c r="G36" s="112">
        <v>72.680000000000007</v>
      </c>
      <c r="H36" s="112">
        <v>13.11</v>
      </c>
      <c r="I36" s="107" t="s">
        <v>118</v>
      </c>
      <c r="J36" s="112">
        <f t="shared" si="0"/>
        <v>59.570000000000007</v>
      </c>
      <c r="K36" s="210" t="s">
        <v>247</v>
      </c>
      <c r="L36" s="108">
        <v>2022</v>
      </c>
      <c r="M36" s="108">
        <v>3949</v>
      </c>
      <c r="N36" s="109" t="s">
        <v>248</v>
      </c>
      <c r="O36" s="111" t="s">
        <v>249</v>
      </c>
      <c r="P36" s="109" t="s">
        <v>250</v>
      </c>
      <c r="Q36" s="109" t="s">
        <v>250</v>
      </c>
      <c r="R36" s="108">
        <v>1</v>
      </c>
      <c r="S36" s="111" t="s">
        <v>132</v>
      </c>
      <c r="T36" s="108">
        <v>1000202</v>
      </c>
      <c r="U36" s="108">
        <v>10202</v>
      </c>
      <c r="V36" s="108">
        <v>10202</v>
      </c>
      <c r="W36" s="108">
        <v>29</v>
      </c>
      <c r="X36" s="113">
        <v>2022</v>
      </c>
      <c r="Y36" s="113">
        <v>187</v>
      </c>
      <c r="Z36" s="113">
        <v>0</v>
      </c>
      <c r="AA36" s="114" t="s">
        <v>117</v>
      </c>
      <c r="AB36" s="108">
        <v>501</v>
      </c>
      <c r="AC36" s="109" t="s">
        <v>215</v>
      </c>
      <c r="AD36" s="211" t="s">
        <v>251</v>
      </c>
      <c r="AE36" s="211" t="s">
        <v>134</v>
      </c>
      <c r="AF36" s="212">
        <f t="shared" si="1"/>
        <v>-19</v>
      </c>
      <c r="AG36" s="213">
        <f t="shared" si="2"/>
        <v>59.570000000000007</v>
      </c>
      <c r="AH36" s="214">
        <f t="shared" si="3"/>
        <v>-1131.8300000000002</v>
      </c>
      <c r="AI36" s="215" t="s">
        <v>124</v>
      </c>
    </row>
    <row r="37" spans="1:35" x14ac:dyDescent="0.2">
      <c r="A37" s="108">
        <v>2022</v>
      </c>
      <c r="B37" s="108">
        <v>232</v>
      </c>
      <c r="C37" s="109" t="s">
        <v>221</v>
      </c>
      <c r="D37" s="208" t="s">
        <v>252</v>
      </c>
      <c r="E37" s="109" t="s">
        <v>159</v>
      </c>
      <c r="F37" s="209" t="s">
        <v>253</v>
      </c>
      <c r="G37" s="112">
        <v>217.16</v>
      </c>
      <c r="H37" s="112">
        <v>39.159999999999997</v>
      </c>
      <c r="I37" s="107" t="s">
        <v>118</v>
      </c>
      <c r="J37" s="112">
        <f t="shared" si="0"/>
        <v>178</v>
      </c>
      <c r="K37" s="210" t="s">
        <v>254</v>
      </c>
      <c r="L37" s="108">
        <v>2022</v>
      </c>
      <c r="M37" s="108">
        <v>3937</v>
      </c>
      <c r="N37" s="109" t="s">
        <v>255</v>
      </c>
      <c r="O37" s="111" t="s">
        <v>256</v>
      </c>
      <c r="P37" s="109" t="s">
        <v>257</v>
      </c>
      <c r="Q37" s="109" t="s">
        <v>257</v>
      </c>
      <c r="R37" s="108">
        <v>1</v>
      </c>
      <c r="S37" s="111" t="s">
        <v>132</v>
      </c>
      <c r="T37" s="108">
        <v>1000202</v>
      </c>
      <c r="U37" s="108">
        <v>10202</v>
      </c>
      <c r="V37" s="108">
        <v>10202</v>
      </c>
      <c r="W37" s="108">
        <v>9</v>
      </c>
      <c r="X37" s="113">
        <v>2022</v>
      </c>
      <c r="Y37" s="113">
        <v>234</v>
      </c>
      <c r="Z37" s="113">
        <v>0</v>
      </c>
      <c r="AA37" s="114" t="s">
        <v>117</v>
      </c>
      <c r="AB37" s="108">
        <v>497</v>
      </c>
      <c r="AC37" s="109" t="s">
        <v>215</v>
      </c>
      <c r="AD37" s="211" t="s">
        <v>230</v>
      </c>
      <c r="AE37" s="211" t="s">
        <v>134</v>
      </c>
      <c r="AF37" s="212">
        <f t="shared" si="1"/>
        <v>-17</v>
      </c>
      <c r="AG37" s="213">
        <f t="shared" si="2"/>
        <v>178</v>
      </c>
      <c r="AH37" s="214">
        <f t="shared" si="3"/>
        <v>-3026</v>
      </c>
      <c r="AI37" s="215" t="s">
        <v>124</v>
      </c>
    </row>
    <row r="38" spans="1:35" x14ac:dyDescent="0.2">
      <c r="A38" s="108">
        <v>2022</v>
      </c>
      <c r="B38" s="108">
        <v>233</v>
      </c>
      <c r="C38" s="109" t="s">
        <v>221</v>
      </c>
      <c r="D38" s="208" t="s">
        <v>258</v>
      </c>
      <c r="E38" s="109" t="s">
        <v>213</v>
      </c>
      <c r="F38" s="209" t="s">
        <v>259</v>
      </c>
      <c r="G38" s="112">
        <v>134.19999999999999</v>
      </c>
      <c r="H38" s="112">
        <v>24.2</v>
      </c>
      <c r="I38" s="107" t="s">
        <v>118</v>
      </c>
      <c r="J38" s="112">
        <f t="shared" si="0"/>
        <v>109.99999999999999</v>
      </c>
      <c r="K38" s="210" t="s">
        <v>260</v>
      </c>
      <c r="L38" s="108">
        <v>2022</v>
      </c>
      <c r="M38" s="108">
        <v>3958</v>
      </c>
      <c r="N38" s="109" t="s">
        <v>221</v>
      </c>
      <c r="O38" s="111" t="s">
        <v>249</v>
      </c>
      <c r="P38" s="109" t="s">
        <v>250</v>
      </c>
      <c r="Q38" s="109" t="s">
        <v>250</v>
      </c>
      <c r="R38" s="108">
        <v>1</v>
      </c>
      <c r="S38" s="111" t="s">
        <v>132</v>
      </c>
      <c r="T38" s="108">
        <v>1000202</v>
      </c>
      <c r="U38" s="108">
        <v>10202</v>
      </c>
      <c r="V38" s="108">
        <v>10202</v>
      </c>
      <c r="W38" s="108">
        <v>29</v>
      </c>
      <c r="X38" s="113">
        <v>2022</v>
      </c>
      <c r="Y38" s="113">
        <v>134</v>
      </c>
      <c r="Z38" s="113">
        <v>0</v>
      </c>
      <c r="AA38" s="114" t="s">
        <v>117</v>
      </c>
      <c r="AB38" s="108">
        <v>500</v>
      </c>
      <c r="AC38" s="109" t="s">
        <v>215</v>
      </c>
      <c r="AD38" s="211" t="s">
        <v>251</v>
      </c>
      <c r="AE38" s="211" t="s">
        <v>134</v>
      </c>
      <c r="AF38" s="212">
        <f t="shared" si="1"/>
        <v>-19</v>
      </c>
      <c r="AG38" s="213">
        <f t="shared" si="2"/>
        <v>109.99999999999999</v>
      </c>
      <c r="AH38" s="214">
        <f t="shared" si="3"/>
        <v>-2089.9999999999995</v>
      </c>
      <c r="AI38" s="215" t="s">
        <v>124</v>
      </c>
    </row>
    <row r="39" spans="1:35" x14ac:dyDescent="0.2">
      <c r="A39" s="108">
        <v>2022</v>
      </c>
      <c r="B39" s="108">
        <v>234</v>
      </c>
      <c r="C39" s="109" t="s">
        <v>221</v>
      </c>
      <c r="D39" s="208" t="s">
        <v>261</v>
      </c>
      <c r="E39" s="109" t="s">
        <v>213</v>
      </c>
      <c r="F39" s="209" t="s">
        <v>259</v>
      </c>
      <c r="G39" s="112">
        <v>168.41</v>
      </c>
      <c r="H39" s="112">
        <v>30.37</v>
      </c>
      <c r="I39" s="107" t="s">
        <v>118</v>
      </c>
      <c r="J39" s="112">
        <f t="shared" si="0"/>
        <v>138.04</v>
      </c>
      <c r="K39" s="210" t="s">
        <v>260</v>
      </c>
      <c r="L39" s="108">
        <v>2022</v>
      </c>
      <c r="M39" s="108">
        <v>3957</v>
      </c>
      <c r="N39" s="109" t="s">
        <v>221</v>
      </c>
      <c r="O39" s="111" t="s">
        <v>249</v>
      </c>
      <c r="P39" s="109" t="s">
        <v>250</v>
      </c>
      <c r="Q39" s="109" t="s">
        <v>250</v>
      </c>
      <c r="R39" s="108">
        <v>1</v>
      </c>
      <c r="S39" s="111" t="s">
        <v>132</v>
      </c>
      <c r="T39" s="108">
        <v>1000202</v>
      </c>
      <c r="U39" s="108">
        <v>10202</v>
      </c>
      <c r="V39" s="108">
        <v>10202</v>
      </c>
      <c r="W39" s="108">
        <v>29</v>
      </c>
      <c r="X39" s="113">
        <v>2022</v>
      </c>
      <c r="Y39" s="113">
        <v>134</v>
      </c>
      <c r="Z39" s="113">
        <v>0</v>
      </c>
      <c r="AA39" s="114" t="s">
        <v>117</v>
      </c>
      <c r="AB39" s="108">
        <v>498</v>
      </c>
      <c r="AC39" s="109" t="s">
        <v>215</v>
      </c>
      <c r="AD39" s="211" t="s">
        <v>251</v>
      </c>
      <c r="AE39" s="211" t="s">
        <v>134</v>
      </c>
      <c r="AF39" s="212">
        <f t="shared" si="1"/>
        <v>-19</v>
      </c>
      <c r="AG39" s="213">
        <f t="shared" si="2"/>
        <v>138.04</v>
      </c>
      <c r="AH39" s="214">
        <f t="shared" si="3"/>
        <v>-2622.7599999999998</v>
      </c>
      <c r="AI39" s="215" t="s">
        <v>124</v>
      </c>
    </row>
    <row r="40" spans="1:35" x14ac:dyDescent="0.2">
      <c r="A40" s="108">
        <v>2022</v>
      </c>
      <c r="B40" s="108">
        <v>235</v>
      </c>
      <c r="C40" s="109" t="s">
        <v>221</v>
      </c>
      <c r="D40" s="208" t="s">
        <v>262</v>
      </c>
      <c r="E40" s="109" t="s">
        <v>213</v>
      </c>
      <c r="F40" s="209" t="s">
        <v>259</v>
      </c>
      <c r="G40" s="112">
        <v>177.24</v>
      </c>
      <c r="H40" s="112">
        <v>31.96</v>
      </c>
      <c r="I40" s="107" t="s">
        <v>118</v>
      </c>
      <c r="J40" s="112">
        <f t="shared" ref="J40:J71" si="4">IF(I40="SI", G40-H40,G40)</f>
        <v>145.28</v>
      </c>
      <c r="K40" s="210" t="s">
        <v>263</v>
      </c>
      <c r="L40" s="108">
        <v>2022</v>
      </c>
      <c r="M40" s="108">
        <v>3955</v>
      </c>
      <c r="N40" s="109" t="s">
        <v>221</v>
      </c>
      <c r="O40" s="111" t="s">
        <v>249</v>
      </c>
      <c r="P40" s="109" t="s">
        <v>250</v>
      </c>
      <c r="Q40" s="109" t="s">
        <v>250</v>
      </c>
      <c r="R40" s="108">
        <v>1</v>
      </c>
      <c r="S40" s="111" t="s">
        <v>132</v>
      </c>
      <c r="T40" s="108">
        <v>1000202</v>
      </c>
      <c r="U40" s="108">
        <v>10202</v>
      </c>
      <c r="V40" s="108">
        <v>10202</v>
      </c>
      <c r="W40" s="108">
        <v>29</v>
      </c>
      <c r="X40" s="113">
        <v>2022</v>
      </c>
      <c r="Y40" s="113">
        <v>134</v>
      </c>
      <c r="Z40" s="113">
        <v>0</v>
      </c>
      <c r="AA40" s="114" t="s">
        <v>117</v>
      </c>
      <c r="AB40" s="108">
        <v>499</v>
      </c>
      <c r="AC40" s="109" t="s">
        <v>215</v>
      </c>
      <c r="AD40" s="211" t="s">
        <v>251</v>
      </c>
      <c r="AE40" s="211" t="s">
        <v>134</v>
      </c>
      <c r="AF40" s="212">
        <f t="shared" ref="AF40:AF71" si="5">AE40-AD40</f>
        <v>-19</v>
      </c>
      <c r="AG40" s="213">
        <f t="shared" ref="AG40:AG71" si="6">IF(AI40="SI", 0,J40)</f>
        <v>145.28</v>
      </c>
      <c r="AH40" s="214">
        <f t="shared" ref="AH40:AH71" si="7">AG40*AF40</f>
        <v>-2760.32</v>
      </c>
      <c r="AI40" s="215" t="s">
        <v>124</v>
      </c>
    </row>
    <row r="41" spans="1:35" x14ac:dyDescent="0.2">
      <c r="A41" s="108">
        <v>2022</v>
      </c>
      <c r="B41" s="108">
        <v>236</v>
      </c>
      <c r="C41" s="109" t="s">
        <v>221</v>
      </c>
      <c r="D41" s="208" t="s">
        <v>264</v>
      </c>
      <c r="E41" s="109" t="s">
        <v>255</v>
      </c>
      <c r="F41" s="209" t="s">
        <v>265</v>
      </c>
      <c r="G41" s="112">
        <v>363.88</v>
      </c>
      <c r="H41" s="112">
        <v>65.62</v>
      </c>
      <c r="I41" s="107" t="s">
        <v>118</v>
      </c>
      <c r="J41" s="112">
        <f t="shared" si="4"/>
        <v>298.26</v>
      </c>
      <c r="K41" s="210" t="s">
        <v>266</v>
      </c>
      <c r="L41" s="108">
        <v>2022</v>
      </c>
      <c r="M41" s="108">
        <v>3956</v>
      </c>
      <c r="N41" s="109" t="s">
        <v>221</v>
      </c>
      <c r="O41" s="111" t="s">
        <v>267</v>
      </c>
      <c r="P41" s="109" t="s">
        <v>268</v>
      </c>
      <c r="Q41" s="109" t="s">
        <v>268</v>
      </c>
      <c r="R41" s="108">
        <v>1</v>
      </c>
      <c r="S41" s="111" t="s">
        <v>132</v>
      </c>
      <c r="T41" s="108">
        <v>1000202</v>
      </c>
      <c r="U41" s="108">
        <v>10202</v>
      </c>
      <c r="V41" s="108">
        <v>10202</v>
      </c>
      <c r="W41" s="108">
        <v>20</v>
      </c>
      <c r="X41" s="113">
        <v>2022</v>
      </c>
      <c r="Y41" s="113">
        <v>305</v>
      </c>
      <c r="Z41" s="113">
        <v>0</v>
      </c>
      <c r="AA41" s="114" t="s">
        <v>117</v>
      </c>
      <c r="AB41" s="108">
        <v>502</v>
      </c>
      <c r="AC41" s="109" t="s">
        <v>215</v>
      </c>
      <c r="AD41" s="211" t="s">
        <v>251</v>
      </c>
      <c r="AE41" s="211" t="s">
        <v>134</v>
      </c>
      <c r="AF41" s="212">
        <f t="shared" si="5"/>
        <v>-19</v>
      </c>
      <c r="AG41" s="213">
        <f t="shared" si="6"/>
        <v>298.26</v>
      </c>
      <c r="AH41" s="214">
        <f t="shared" si="7"/>
        <v>-5666.94</v>
      </c>
      <c r="AI41" s="215" t="s">
        <v>124</v>
      </c>
    </row>
    <row r="42" spans="1:35" x14ac:dyDescent="0.2">
      <c r="A42" s="108">
        <v>2022</v>
      </c>
      <c r="B42" s="108">
        <v>237</v>
      </c>
      <c r="C42" s="109" t="s">
        <v>221</v>
      </c>
      <c r="D42" s="208" t="s">
        <v>269</v>
      </c>
      <c r="E42" s="109" t="s">
        <v>255</v>
      </c>
      <c r="F42" s="209" t="s">
        <v>265</v>
      </c>
      <c r="G42" s="112">
        <v>383.97</v>
      </c>
      <c r="H42" s="112">
        <v>72.849999999999994</v>
      </c>
      <c r="I42" s="107" t="s">
        <v>118</v>
      </c>
      <c r="J42" s="112">
        <f t="shared" si="4"/>
        <v>311.12</v>
      </c>
      <c r="K42" s="210" t="s">
        <v>266</v>
      </c>
      <c r="L42" s="108">
        <v>2022</v>
      </c>
      <c r="M42" s="108">
        <v>3954</v>
      </c>
      <c r="N42" s="109" t="s">
        <v>221</v>
      </c>
      <c r="O42" s="111" t="s">
        <v>267</v>
      </c>
      <c r="P42" s="109" t="s">
        <v>268</v>
      </c>
      <c r="Q42" s="109" t="s">
        <v>268</v>
      </c>
      <c r="R42" s="108">
        <v>1</v>
      </c>
      <c r="S42" s="111" t="s">
        <v>132</v>
      </c>
      <c r="T42" s="108">
        <v>1000202</v>
      </c>
      <c r="U42" s="108">
        <v>10202</v>
      </c>
      <c r="V42" s="108">
        <v>10202</v>
      </c>
      <c r="W42" s="108">
        <v>29</v>
      </c>
      <c r="X42" s="113">
        <v>2022</v>
      </c>
      <c r="Y42" s="113">
        <v>188</v>
      </c>
      <c r="Z42" s="113">
        <v>0</v>
      </c>
      <c r="AA42" s="114" t="s">
        <v>117</v>
      </c>
      <c r="AB42" s="108">
        <v>503</v>
      </c>
      <c r="AC42" s="109" t="s">
        <v>215</v>
      </c>
      <c r="AD42" s="211" t="s">
        <v>251</v>
      </c>
      <c r="AE42" s="211" t="s">
        <v>134</v>
      </c>
      <c r="AF42" s="212">
        <f t="shared" si="5"/>
        <v>-19</v>
      </c>
      <c r="AG42" s="213">
        <f t="shared" si="6"/>
        <v>311.12</v>
      </c>
      <c r="AH42" s="214">
        <f t="shared" si="7"/>
        <v>-5911.28</v>
      </c>
      <c r="AI42" s="215" t="s">
        <v>124</v>
      </c>
    </row>
    <row r="43" spans="1:35" x14ac:dyDescent="0.2">
      <c r="A43" s="108">
        <v>2022</v>
      </c>
      <c r="B43" s="108">
        <v>238</v>
      </c>
      <c r="C43" s="109" t="s">
        <v>270</v>
      </c>
      <c r="D43" s="208" t="s">
        <v>271</v>
      </c>
      <c r="E43" s="109" t="s">
        <v>221</v>
      </c>
      <c r="F43" s="209" t="s">
        <v>272</v>
      </c>
      <c r="G43" s="112">
        <v>2079.5</v>
      </c>
      <c r="H43" s="112">
        <v>218.5</v>
      </c>
      <c r="I43" s="107" t="s">
        <v>118</v>
      </c>
      <c r="J43" s="112">
        <f t="shared" si="4"/>
        <v>1861</v>
      </c>
      <c r="K43" s="210" t="s">
        <v>273</v>
      </c>
      <c r="L43" s="108">
        <v>2022</v>
      </c>
      <c r="M43" s="108">
        <v>3971</v>
      </c>
      <c r="N43" s="109" t="s">
        <v>123</v>
      </c>
      <c r="O43" s="111" t="s">
        <v>274</v>
      </c>
      <c r="P43" s="109" t="s">
        <v>275</v>
      </c>
      <c r="Q43" s="109" t="s">
        <v>275</v>
      </c>
      <c r="R43" s="108">
        <v>2</v>
      </c>
      <c r="S43" s="111" t="s">
        <v>121</v>
      </c>
      <c r="T43" s="108">
        <v>1000402</v>
      </c>
      <c r="U43" s="108">
        <v>10402</v>
      </c>
      <c r="V43" s="108">
        <v>10402</v>
      </c>
      <c r="W43" s="108">
        <v>4</v>
      </c>
      <c r="X43" s="113">
        <v>2022</v>
      </c>
      <c r="Y43" s="113">
        <v>235</v>
      </c>
      <c r="Z43" s="113">
        <v>0</v>
      </c>
      <c r="AA43" s="114" t="s">
        <v>117</v>
      </c>
      <c r="AB43" s="108">
        <v>507</v>
      </c>
      <c r="AC43" s="109" t="s">
        <v>133</v>
      </c>
      <c r="AD43" s="211" t="s">
        <v>244</v>
      </c>
      <c r="AE43" s="211" t="s">
        <v>134</v>
      </c>
      <c r="AF43" s="212">
        <f t="shared" si="5"/>
        <v>-22</v>
      </c>
      <c r="AG43" s="213">
        <f t="shared" si="6"/>
        <v>1861</v>
      </c>
      <c r="AH43" s="214">
        <f t="shared" si="7"/>
        <v>-40942</v>
      </c>
      <c r="AI43" s="215" t="s">
        <v>124</v>
      </c>
    </row>
    <row r="44" spans="1:35" x14ac:dyDescent="0.2">
      <c r="A44" s="108">
        <v>2022</v>
      </c>
      <c r="B44" s="108">
        <v>239</v>
      </c>
      <c r="C44" s="109" t="s">
        <v>270</v>
      </c>
      <c r="D44" s="208" t="s">
        <v>276</v>
      </c>
      <c r="E44" s="109" t="s">
        <v>255</v>
      </c>
      <c r="F44" s="209" t="s">
        <v>277</v>
      </c>
      <c r="G44" s="112">
        <v>318.5</v>
      </c>
      <c r="H44" s="112">
        <v>12.25</v>
      </c>
      <c r="I44" s="107" t="s">
        <v>118</v>
      </c>
      <c r="J44" s="112">
        <f t="shared" si="4"/>
        <v>306.25</v>
      </c>
      <c r="K44" s="210" t="s">
        <v>278</v>
      </c>
      <c r="L44" s="108">
        <v>2022</v>
      </c>
      <c r="M44" s="108">
        <v>3953</v>
      </c>
      <c r="N44" s="109" t="s">
        <v>221</v>
      </c>
      <c r="O44" s="111" t="s">
        <v>279</v>
      </c>
      <c r="P44" s="109" t="s">
        <v>280</v>
      </c>
      <c r="Q44" s="109" t="s">
        <v>281</v>
      </c>
      <c r="R44" s="108">
        <v>1</v>
      </c>
      <c r="S44" s="111" t="s">
        <v>132</v>
      </c>
      <c r="T44" s="108">
        <v>1000201</v>
      </c>
      <c r="U44" s="108">
        <v>10201</v>
      </c>
      <c r="V44" s="108">
        <v>10201</v>
      </c>
      <c r="W44" s="108">
        <v>13</v>
      </c>
      <c r="X44" s="113">
        <v>2022</v>
      </c>
      <c r="Y44" s="113">
        <v>325</v>
      </c>
      <c r="Z44" s="113">
        <v>0</v>
      </c>
      <c r="AA44" s="114" t="s">
        <v>117</v>
      </c>
      <c r="AB44" s="108">
        <v>506</v>
      </c>
      <c r="AC44" s="109" t="s">
        <v>133</v>
      </c>
      <c r="AD44" s="211" t="s">
        <v>251</v>
      </c>
      <c r="AE44" s="211" t="s">
        <v>134</v>
      </c>
      <c r="AF44" s="212">
        <f t="shared" si="5"/>
        <v>-19</v>
      </c>
      <c r="AG44" s="213">
        <f t="shared" si="6"/>
        <v>306.25</v>
      </c>
      <c r="AH44" s="214">
        <f t="shared" si="7"/>
        <v>-5818.75</v>
      </c>
      <c r="AI44" s="215" t="s">
        <v>124</v>
      </c>
    </row>
    <row r="45" spans="1:35" x14ac:dyDescent="0.2">
      <c r="A45" s="108">
        <v>2022</v>
      </c>
      <c r="B45" s="108">
        <v>240</v>
      </c>
      <c r="C45" s="109" t="s">
        <v>133</v>
      </c>
      <c r="D45" s="208" t="s">
        <v>282</v>
      </c>
      <c r="E45" s="109" t="s">
        <v>197</v>
      </c>
      <c r="F45" s="209" t="s">
        <v>283</v>
      </c>
      <c r="G45" s="112">
        <v>2822.53</v>
      </c>
      <c r="H45" s="112">
        <v>553.17999999999995</v>
      </c>
      <c r="I45" s="107" t="s">
        <v>118</v>
      </c>
      <c r="J45" s="112">
        <f t="shared" si="4"/>
        <v>2269.3500000000004</v>
      </c>
      <c r="K45" s="210" t="s">
        <v>284</v>
      </c>
      <c r="L45" s="108">
        <v>2022</v>
      </c>
      <c r="M45" s="108">
        <v>4019</v>
      </c>
      <c r="N45" s="109" t="s">
        <v>285</v>
      </c>
      <c r="O45" s="111" t="s">
        <v>286</v>
      </c>
      <c r="P45" s="109" t="s">
        <v>287</v>
      </c>
      <c r="Q45" s="109" t="s">
        <v>287</v>
      </c>
      <c r="R45" s="108">
        <v>2</v>
      </c>
      <c r="S45" s="111" t="s">
        <v>121</v>
      </c>
      <c r="T45" s="108">
        <v>1000402</v>
      </c>
      <c r="U45" s="108">
        <v>10402</v>
      </c>
      <c r="V45" s="108">
        <v>10402</v>
      </c>
      <c r="W45" s="108">
        <v>3</v>
      </c>
      <c r="X45" s="113">
        <v>2022</v>
      </c>
      <c r="Y45" s="113">
        <v>238</v>
      </c>
      <c r="Z45" s="113">
        <v>0</v>
      </c>
      <c r="AA45" s="114" t="s">
        <v>117</v>
      </c>
      <c r="AB45" s="108">
        <v>529</v>
      </c>
      <c r="AC45" s="109" t="s">
        <v>134</v>
      </c>
      <c r="AD45" s="211" t="s">
        <v>288</v>
      </c>
      <c r="AE45" s="211" t="s">
        <v>289</v>
      </c>
      <c r="AF45" s="212">
        <f t="shared" si="5"/>
        <v>-23</v>
      </c>
      <c r="AG45" s="213">
        <f t="shared" si="6"/>
        <v>2269.3500000000004</v>
      </c>
      <c r="AH45" s="214">
        <f t="shared" si="7"/>
        <v>-52195.05000000001</v>
      </c>
      <c r="AI45" s="215" t="s">
        <v>124</v>
      </c>
    </row>
    <row r="46" spans="1:35" x14ac:dyDescent="0.2">
      <c r="A46" s="108">
        <v>2022</v>
      </c>
      <c r="B46" s="108">
        <v>241</v>
      </c>
      <c r="C46" s="109" t="s">
        <v>134</v>
      </c>
      <c r="D46" s="208" t="s">
        <v>290</v>
      </c>
      <c r="E46" s="109" t="s">
        <v>291</v>
      </c>
      <c r="F46" s="209" t="s">
        <v>292</v>
      </c>
      <c r="G46" s="112">
        <v>756</v>
      </c>
      <c r="H46" s="112">
        <v>68.73</v>
      </c>
      <c r="I46" s="107" t="s">
        <v>118</v>
      </c>
      <c r="J46" s="112">
        <f t="shared" si="4"/>
        <v>687.27</v>
      </c>
      <c r="K46" s="210" t="s">
        <v>293</v>
      </c>
      <c r="L46" s="108">
        <v>2022</v>
      </c>
      <c r="M46" s="108">
        <v>4053</v>
      </c>
      <c r="N46" s="109" t="s">
        <v>134</v>
      </c>
      <c r="O46" s="111" t="s">
        <v>294</v>
      </c>
      <c r="P46" s="109" t="s">
        <v>295</v>
      </c>
      <c r="Q46" s="109" t="s">
        <v>295</v>
      </c>
      <c r="R46" s="108">
        <v>1</v>
      </c>
      <c r="S46" s="111" t="s">
        <v>132</v>
      </c>
      <c r="T46" s="108">
        <v>1000102</v>
      </c>
      <c r="U46" s="108">
        <v>10102</v>
      </c>
      <c r="V46" s="108">
        <v>10102</v>
      </c>
      <c r="W46" s="108">
        <v>1</v>
      </c>
      <c r="X46" s="113">
        <v>2022</v>
      </c>
      <c r="Y46" s="113">
        <v>239</v>
      </c>
      <c r="Z46" s="113">
        <v>0</v>
      </c>
      <c r="AA46" s="114" t="s">
        <v>117</v>
      </c>
      <c r="AB46" s="108">
        <v>533</v>
      </c>
      <c r="AC46" s="109" t="s">
        <v>289</v>
      </c>
      <c r="AD46" s="211" t="s">
        <v>296</v>
      </c>
      <c r="AE46" s="211" t="s">
        <v>216</v>
      </c>
      <c r="AF46" s="212">
        <f t="shared" si="5"/>
        <v>-14</v>
      </c>
      <c r="AG46" s="213">
        <f t="shared" si="6"/>
        <v>687.27</v>
      </c>
      <c r="AH46" s="214">
        <f t="shared" si="7"/>
        <v>-9621.7799999999988</v>
      </c>
      <c r="AI46" s="215" t="s">
        <v>124</v>
      </c>
    </row>
    <row r="47" spans="1:35" x14ac:dyDescent="0.2">
      <c r="A47" s="108">
        <v>2022</v>
      </c>
      <c r="B47" s="108">
        <v>242</v>
      </c>
      <c r="C47" s="109" t="s">
        <v>289</v>
      </c>
      <c r="D47" s="208" t="s">
        <v>297</v>
      </c>
      <c r="E47" s="109" t="s">
        <v>248</v>
      </c>
      <c r="F47" s="209" t="s">
        <v>232</v>
      </c>
      <c r="G47" s="112">
        <v>366</v>
      </c>
      <c r="H47" s="112">
        <v>66</v>
      </c>
      <c r="I47" s="107" t="s">
        <v>118</v>
      </c>
      <c r="J47" s="112">
        <f t="shared" si="4"/>
        <v>300</v>
      </c>
      <c r="K47" s="210" t="s">
        <v>233</v>
      </c>
      <c r="L47" s="108">
        <v>2022</v>
      </c>
      <c r="M47" s="108">
        <v>4058</v>
      </c>
      <c r="N47" s="109" t="s">
        <v>134</v>
      </c>
      <c r="O47" s="111" t="s">
        <v>234</v>
      </c>
      <c r="P47" s="109" t="s">
        <v>235</v>
      </c>
      <c r="Q47" s="109" t="s">
        <v>235</v>
      </c>
      <c r="R47" s="108">
        <v>2</v>
      </c>
      <c r="S47" s="111" t="s">
        <v>121</v>
      </c>
      <c r="T47" s="108">
        <v>1000402</v>
      </c>
      <c r="U47" s="108">
        <v>10402</v>
      </c>
      <c r="V47" s="108">
        <v>10402</v>
      </c>
      <c r="W47" s="108">
        <v>4</v>
      </c>
      <c r="X47" s="113">
        <v>2022</v>
      </c>
      <c r="Y47" s="113">
        <v>91</v>
      </c>
      <c r="Z47" s="113">
        <v>0</v>
      </c>
      <c r="AA47" s="114" t="s">
        <v>117</v>
      </c>
      <c r="AB47" s="108">
        <v>534</v>
      </c>
      <c r="AC47" s="109" t="s">
        <v>289</v>
      </c>
      <c r="AD47" s="211" t="s">
        <v>298</v>
      </c>
      <c r="AE47" s="211" t="s">
        <v>289</v>
      </c>
      <c r="AF47" s="212">
        <f t="shared" si="5"/>
        <v>-29</v>
      </c>
      <c r="AG47" s="213">
        <f t="shared" si="6"/>
        <v>300</v>
      </c>
      <c r="AH47" s="214">
        <f t="shared" si="7"/>
        <v>-8700</v>
      </c>
      <c r="AI47" s="215" t="s">
        <v>124</v>
      </c>
    </row>
    <row r="48" spans="1:35" x14ac:dyDescent="0.2">
      <c r="A48" s="108">
        <v>2022</v>
      </c>
      <c r="B48" s="108">
        <v>243</v>
      </c>
      <c r="C48" s="109" t="s">
        <v>289</v>
      </c>
      <c r="D48" s="208" t="s">
        <v>299</v>
      </c>
      <c r="E48" s="109" t="s">
        <v>248</v>
      </c>
      <c r="F48" s="209" t="s">
        <v>232</v>
      </c>
      <c r="G48" s="112">
        <v>488</v>
      </c>
      <c r="H48" s="112">
        <v>88</v>
      </c>
      <c r="I48" s="107" t="s">
        <v>118</v>
      </c>
      <c r="J48" s="112">
        <f t="shared" si="4"/>
        <v>400</v>
      </c>
      <c r="K48" s="210" t="s">
        <v>237</v>
      </c>
      <c r="L48" s="108">
        <v>2022</v>
      </c>
      <c r="M48" s="108">
        <v>4057</v>
      </c>
      <c r="N48" s="109" t="s">
        <v>134</v>
      </c>
      <c r="O48" s="111" t="s">
        <v>234</v>
      </c>
      <c r="P48" s="109" t="s">
        <v>235</v>
      </c>
      <c r="Q48" s="109" t="s">
        <v>235</v>
      </c>
      <c r="R48" s="108">
        <v>2</v>
      </c>
      <c r="S48" s="111" t="s">
        <v>121</v>
      </c>
      <c r="T48" s="108">
        <v>1000402</v>
      </c>
      <c r="U48" s="108">
        <v>10402</v>
      </c>
      <c r="V48" s="108">
        <v>10402</v>
      </c>
      <c r="W48" s="108">
        <v>4</v>
      </c>
      <c r="X48" s="113">
        <v>2022</v>
      </c>
      <c r="Y48" s="113">
        <v>353</v>
      </c>
      <c r="Z48" s="113">
        <v>0</v>
      </c>
      <c r="AA48" s="114" t="s">
        <v>117</v>
      </c>
      <c r="AB48" s="108">
        <v>535</v>
      </c>
      <c r="AC48" s="109" t="s">
        <v>289</v>
      </c>
      <c r="AD48" s="211" t="s">
        <v>298</v>
      </c>
      <c r="AE48" s="211" t="s">
        <v>289</v>
      </c>
      <c r="AF48" s="212">
        <f t="shared" si="5"/>
        <v>-29</v>
      </c>
      <c r="AG48" s="213">
        <f t="shared" si="6"/>
        <v>400</v>
      </c>
      <c r="AH48" s="214">
        <f t="shared" si="7"/>
        <v>-11600</v>
      </c>
      <c r="AI48" s="215" t="s">
        <v>124</v>
      </c>
    </row>
    <row r="49" spans="1:35" x14ac:dyDescent="0.2">
      <c r="A49" s="108">
        <v>2022</v>
      </c>
      <c r="B49" s="108">
        <v>244</v>
      </c>
      <c r="C49" s="109" t="s">
        <v>289</v>
      </c>
      <c r="D49" s="208" t="s">
        <v>300</v>
      </c>
      <c r="E49" s="109" t="s">
        <v>291</v>
      </c>
      <c r="F49" s="209" t="s">
        <v>301</v>
      </c>
      <c r="G49" s="112">
        <v>2240.39</v>
      </c>
      <c r="H49" s="112">
        <v>203.67</v>
      </c>
      <c r="I49" s="107" t="s">
        <v>118</v>
      </c>
      <c r="J49" s="112">
        <f t="shared" si="4"/>
        <v>2036.7199999999998</v>
      </c>
      <c r="K49" s="210" t="s">
        <v>117</v>
      </c>
      <c r="L49" s="108">
        <v>2022</v>
      </c>
      <c r="M49" s="108">
        <v>4049</v>
      </c>
      <c r="N49" s="109" t="s">
        <v>291</v>
      </c>
      <c r="O49" s="111" t="s">
        <v>302</v>
      </c>
      <c r="P49" s="109" t="s">
        <v>303</v>
      </c>
      <c r="Q49" s="109" t="s">
        <v>304</v>
      </c>
      <c r="R49" s="108">
        <v>1</v>
      </c>
      <c r="S49" s="111" t="s">
        <v>132</v>
      </c>
      <c r="T49" s="108">
        <v>1000203</v>
      </c>
      <c r="U49" s="108">
        <v>10203</v>
      </c>
      <c r="V49" s="108">
        <v>10203</v>
      </c>
      <c r="W49" s="108">
        <v>7</v>
      </c>
      <c r="X49" s="113">
        <v>2021</v>
      </c>
      <c r="Y49" s="113">
        <v>249</v>
      </c>
      <c r="Z49" s="113">
        <v>0</v>
      </c>
      <c r="AA49" s="114" t="s">
        <v>117</v>
      </c>
      <c r="AB49" s="108">
        <v>538</v>
      </c>
      <c r="AC49" s="109" t="s">
        <v>289</v>
      </c>
      <c r="AD49" s="211" t="s">
        <v>296</v>
      </c>
      <c r="AE49" s="211" t="s">
        <v>289</v>
      </c>
      <c r="AF49" s="212">
        <f t="shared" si="5"/>
        <v>-28</v>
      </c>
      <c r="AG49" s="213">
        <f t="shared" si="6"/>
        <v>2036.7199999999998</v>
      </c>
      <c r="AH49" s="214">
        <f t="shared" si="7"/>
        <v>-57028.159999999996</v>
      </c>
      <c r="AI49" s="215" t="s">
        <v>124</v>
      </c>
    </row>
    <row r="50" spans="1:35" x14ac:dyDescent="0.2">
      <c r="A50" s="108">
        <v>2022</v>
      </c>
      <c r="B50" s="108">
        <v>245</v>
      </c>
      <c r="C50" s="109" t="s">
        <v>289</v>
      </c>
      <c r="D50" s="208" t="s">
        <v>305</v>
      </c>
      <c r="E50" s="109" t="s">
        <v>291</v>
      </c>
      <c r="F50" s="209" t="s">
        <v>306</v>
      </c>
      <c r="G50" s="112">
        <v>187.64</v>
      </c>
      <c r="H50" s="112">
        <v>17.059999999999999</v>
      </c>
      <c r="I50" s="107" t="s">
        <v>118</v>
      </c>
      <c r="J50" s="112">
        <f t="shared" si="4"/>
        <v>170.57999999999998</v>
      </c>
      <c r="K50" s="210" t="s">
        <v>117</v>
      </c>
      <c r="L50" s="108">
        <v>2022</v>
      </c>
      <c r="M50" s="108">
        <v>4071</v>
      </c>
      <c r="N50" s="109" t="s">
        <v>289</v>
      </c>
      <c r="O50" s="111" t="s">
        <v>302</v>
      </c>
      <c r="P50" s="109" t="s">
        <v>303</v>
      </c>
      <c r="Q50" s="109" t="s">
        <v>304</v>
      </c>
      <c r="R50" s="108">
        <v>1</v>
      </c>
      <c r="S50" s="111" t="s">
        <v>132</v>
      </c>
      <c r="T50" s="108">
        <v>1000203</v>
      </c>
      <c r="U50" s="108">
        <v>10203</v>
      </c>
      <c r="V50" s="108">
        <v>10203</v>
      </c>
      <c r="W50" s="108">
        <v>7</v>
      </c>
      <c r="X50" s="113">
        <v>2021</v>
      </c>
      <c r="Y50" s="113">
        <v>249</v>
      </c>
      <c r="Z50" s="113">
        <v>0</v>
      </c>
      <c r="AA50" s="114" t="s">
        <v>117</v>
      </c>
      <c r="AB50" s="108">
        <v>539</v>
      </c>
      <c r="AC50" s="109" t="s">
        <v>289</v>
      </c>
      <c r="AD50" s="211" t="s">
        <v>307</v>
      </c>
      <c r="AE50" s="211" t="s">
        <v>289</v>
      </c>
      <c r="AF50" s="212">
        <f t="shared" si="5"/>
        <v>-30</v>
      </c>
      <c r="AG50" s="213">
        <f t="shared" si="6"/>
        <v>170.57999999999998</v>
      </c>
      <c r="AH50" s="214">
        <f t="shared" si="7"/>
        <v>-5117.3999999999996</v>
      </c>
      <c r="AI50" s="215" t="s">
        <v>124</v>
      </c>
    </row>
    <row r="51" spans="1:35" x14ac:dyDescent="0.2">
      <c r="A51" s="108">
        <v>2022</v>
      </c>
      <c r="B51" s="108">
        <v>246</v>
      </c>
      <c r="C51" s="109" t="s">
        <v>152</v>
      </c>
      <c r="D51" s="208" t="s">
        <v>308</v>
      </c>
      <c r="E51" s="109" t="s">
        <v>289</v>
      </c>
      <c r="F51" s="209" t="s">
        <v>309</v>
      </c>
      <c r="G51" s="112">
        <v>1459.12</v>
      </c>
      <c r="H51" s="112">
        <v>263.12</v>
      </c>
      <c r="I51" s="107" t="s">
        <v>118</v>
      </c>
      <c r="J51" s="112">
        <f t="shared" si="4"/>
        <v>1196</v>
      </c>
      <c r="K51" s="210" t="s">
        <v>310</v>
      </c>
      <c r="L51" s="108">
        <v>2022</v>
      </c>
      <c r="M51" s="108">
        <v>4098</v>
      </c>
      <c r="N51" s="109" t="s">
        <v>144</v>
      </c>
      <c r="O51" s="111" t="s">
        <v>311</v>
      </c>
      <c r="P51" s="109" t="s">
        <v>312</v>
      </c>
      <c r="Q51" s="109" t="s">
        <v>312</v>
      </c>
      <c r="R51" s="108">
        <v>1</v>
      </c>
      <c r="S51" s="111" t="s">
        <v>132</v>
      </c>
      <c r="T51" s="108">
        <v>1000202</v>
      </c>
      <c r="U51" s="108">
        <v>10202</v>
      </c>
      <c r="V51" s="108">
        <v>10202</v>
      </c>
      <c r="W51" s="108">
        <v>27</v>
      </c>
      <c r="X51" s="113">
        <v>2022</v>
      </c>
      <c r="Y51" s="113">
        <v>350</v>
      </c>
      <c r="Z51" s="113">
        <v>0</v>
      </c>
      <c r="AA51" s="114" t="s">
        <v>117</v>
      </c>
      <c r="AB51" s="108">
        <v>541</v>
      </c>
      <c r="AC51" s="109" t="s">
        <v>176</v>
      </c>
      <c r="AD51" s="211" t="s">
        <v>313</v>
      </c>
      <c r="AE51" s="211" t="s">
        <v>216</v>
      </c>
      <c r="AF51" s="212">
        <f t="shared" si="5"/>
        <v>-17</v>
      </c>
      <c r="AG51" s="213">
        <f t="shared" si="6"/>
        <v>1196</v>
      </c>
      <c r="AH51" s="214">
        <f t="shared" si="7"/>
        <v>-20332</v>
      </c>
      <c r="AI51" s="215" t="s">
        <v>124</v>
      </c>
    </row>
    <row r="52" spans="1:35" x14ac:dyDescent="0.2">
      <c r="A52" s="108">
        <v>2022</v>
      </c>
      <c r="B52" s="108">
        <v>247</v>
      </c>
      <c r="C52" s="109" t="s">
        <v>190</v>
      </c>
      <c r="D52" s="208" t="s">
        <v>314</v>
      </c>
      <c r="E52" s="109" t="s">
        <v>315</v>
      </c>
      <c r="F52" s="209" t="s">
        <v>316</v>
      </c>
      <c r="G52" s="112">
        <v>976</v>
      </c>
      <c r="H52" s="112">
        <v>176</v>
      </c>
      <c r="I52" s="107" t="s">
        <v>118</v>
      </c>
      <c r="J52" s="112">
        <f t="shared" si="4"/>
        <v>800</v>
      </c>
      <c r="K52" s="210" t="s">
        <v>317</v>
      </c>
      <c r="L52" s="108">
        <v>2022</v>
      </c>
      <c r="M52" s="108">
        <v>4096</v>
      </c>
      <c r="N52" s="109" t="s">
        <v>318</v>
      </c>
      <c r="O52" s="111" t="s">
        <v>319</v>
      </c>
      <c r="P52" s="109" t="s">
        <v>320</v>
      </c>
      <c r="Q52" s="109" t="s">
        <v>320</v>
      </c>
      <c r="R52" s="108">
        <v>1</v>
      </c>
      <c r="S52" s="111" t="s">
        <v>132</v>
      </c>
      <c r="T52" s="108">
        <v>1000202</v>
      </c>
      <c r="U52" s="108">
        <v>10202</v>
      </c>
      <c r="V52" s="108">
        <v>10202</v>
      </c>
      <c r="W52" s="108">
        <v>28</v>
      </c>
      <c r="X52" s="113">
        <v>2022</v>
      </c>
      <c r="Y52" s="113">
        <v>202</v>
      </c>
      <c r="Z52" s="113">
        <v>0</v>
      </c>
      <c r="AA52" s="114" t="s">
        <v>117</v>
      </c>
      <c r="AB52" s="108">
        <v>540</v>
      </c>
      <c r="AC52" s="109" t="s">
        <v>176</v>
      </c>
      <c r="AD52" s="211" t="s">
        <v>313</v>
      </c>
      <c r="AE52" s="211" t="s">
        <v>216</v>
      </c>
      <c r="AF52" s="212">
        <f t="shared" si="5"/>
        <v>-17</v>
      </c>
      <c r="AG52" s="213">
        <f t="shared" si="6"/>
        <v>800</v>
      </c>
      <c r="AH52" s="214">
        <f t="shared" si="7"/>
        <v>-13600</v>
      </c>
      <c r="AI52" s="215" t="s">
        <v>124</v>
      </c>
    </row>
    <row r="53" spans="1:35" x14ac:dyDescent="0.2">
      <c r="A53" s="108">
        <v>2022</v>
      </c>
      <c r="B53" s="108">
        <v>249</v>
      </c>
      <c r="C53" s="109" t="s">
        <v>176</v>
      </c>
      <c r="D53" s="208" t="s">
        <v>321</v>
      </c>
      <c r="E53" s="109" t="s">
        <v>190</v>
      </c>
      <c r="F53" s="209" t="s">
        <v>322</v>
      </c>
      <c r="G53" s="112">
        <v>1562</v>
      </c>
      <c r="H53" s="112">
        <v>0</v>
      </c>
      <c r="I53" s="107" t="s">
        <v>124</v>
      </c>
      <c r="J53" s="112">
        <f t="shared" si="4"/>
        <v>1562</v>
      </c>
      <c r="K53" s="210" t="s">
        <v>323</v>
      </c>
      <c r="L53" s="108">
        <v>2022</v>
      </c>
      <c r="M53" s="108">
        <v>4128</v>
      </c>
      <c r="N53" s="109" t="s">
        <v>176</v>
      </c>
      <c r="O53" s="111" t="s">
        <v>324</v>
      </c>
      <c r="P53" s="109" t="s">
        <v>325</v>
      </c>
      <c r="Q53" s="109" t="s">
        <v>326</v>
      </c>
      <c r="R53" s="108">
        <v>2</v>
      </c>
      <c r="S53" s="111" t="s">
        <v>121</v>
      </c>
      <c r="T53" s="108">
        <v>1000402</v>
      </c>
      <c r="U53" s="108">
        <v>10402</v>
      </c>
      <c r="V53" s="108">
        <v>10402</v>
      </c>
      <c r="W53" s="108">
        <v>24</v>
      </c>
      <c r="X53" s="113">
        <v>2022</v>
      </c>
      <c r="Y53" s="113">
        <v>337</v>
      </c>
      <c r="Z53" s="113">
        <v>0</v>
      </c>
      <c r="AA53" s="114" t="s">
        <v>117</v>
      </c>
      <c r="AB53" s="108">
        <v>558</v>
      </c>
      <c r="AC53" s="109" t="s">
        <v>243</v>
      </c>
      <c r="AD53" s="211" t="s">
        <v>327</v>
      </c>
      <c r="AE53" s="211" t="s">
        <v>244</v>
      </c>
      <c r="AF53" s="212">
        <f t="shared" si="5"/>
        <v>-15</v>
      </c>
      <c r="AG53" s="213">
        <f t="shared" si="6"/>
        <v>1562</v>
      </c>
      <c r="AH53" s="214">
        <f t="shared" si="7"/>
        <v>-23430</v>
      </c>
      <c r="AI53" s="215" t="s">
        <v>124</v>
      </c>
    </row>
    <row r="54" spans="1:35" x14ac:dyDescent="0.2">
      <c r="A54" s="108">
        <v>2022</v>
      </c>
      <c r="B54" s="108">
        <v>250</v>
      </c>
      <c r="C54" s="109" t="s">
        <v>328</v>
      </c>
      <c r="D54" s="208" t="s">
        <v>329</v>
      </c>
      <c r="E54" s="109" t="s">
        <v>318</v>
      </c>
      <c r="F54" s="209" t="s">
        <v>330</v>
      </c>
      <c r="G54" s="112">
        <v>317.2</v>
      </c>
      <c r="H54" s="112">
        <v>57.2</v>
      </c>
      <c r="I54" s="107" t="s">
        <v>124</v>
      </c>
      <c r="J54" s="112">
        <f t="shared" si="4"/>
        <v>317.2</v>
      </c>
      <c r="K54" s="210" t="s">
        <v>331</v>
      </c>
      <c r="L54" s="108">
        <v>2022</v>
      </c>
      <c r="M54" s="108">
        <v>4094</v>
      </c>
      <c r="N54" s="109" t="s">
        <v>318</v>
      </c>
      <c r="O54" s="111" t="s">
        <v>332</v>
      </c>
      <c r="P54" s="109" t="s">
        <v>333</v>
      </c>
      <c r="Q54" s="109" t="s">
        <v>334</v>
      </c>
      <c r="R54" s="108">
        <v>2</v>
      </c>
      <c r="S54" s="111" t="s">
        <v>121</v>
      </c>
      <c r="T54" s="108">
        <v>1000402</v>
      </c>
      <c r="U54" s="108">
        <v>10402</v>
      </c>
      <c r="V54" s="108">
        <v>10402</v>
      </c>
      <c r="W54" s="108">
        <v>28</v>
      </c>
      <c r="X54" s="113">
        <v>2022</v>
      </c>
      <c r="Y54" s="113">
        <v>185</v>
      </c>
      <c r="Z54" s="113">
        <v>0</v>
      </c>
      <c r="AA54" s="114" t="s">
        <v>117</v>
      </c>
      <c r="AB54" s="108">
        <v>559</v>
      </c>
      <c r="AC54" s="109" t="s">
        <v>243</v>
      </c>
      <c r="AD54" s="211" t="s">
        <v>313</v>
      </c>
      <c r="AE54" s="211" t="s">
        <v>244</v>
      </c>
      <c r="AF54" s="212">
        <f t="shared" si="5"/>
        <v>-10</v>
      </c>
      <c r="AG54" s="213">
        <f t="shared" si="6"/>
        <v>317.2</v>
      </c>
      <c r="AH54" s="214">
        <f t="shared" si="7"/>
        <v>-3172</v>
      </c>
      <c r="AI54" s="215" t="s">
        <v>124</v>
      </c>
    </row>
    <row r="55" spans="1:35" x14ac:dyDescent="0.2">
      <c r="A55" s="108">
        <v>2022</v>
      </c>
      <c r="B55" s="108">
        <v>251</v>
      </c>
      <c r="C55" s="109" t="s">
        <v>328</v>
      </c>
      <c r="D55" s="208" t="s">
        <v>335</v>
      </c>
      <c r="E55" s="109" t="s">
        <v>134</v>
      </c>
      <c r="F55" s="209" t="s">
        <v>336</v>
      </c>
      <c r="G55" s="112">
        <v>1611</v>
      </c>
      <c r="H55" s="112">
        <v>290.51</v>
      </c>
      <c r="I55" s="107" t="s">
        <v>118</v>
      </c>
      <c r="J55" s="112">
        <f t="shared" si="4"/>
        <v>1320.49</v>
      </c>
      <c r="K55" s="210" t="s">
        <v>117</v>
      </c>
      <c r="L55" s="108">
        <v>2022</v>
      </c>
      <c r="M55" s="108">
        <v>4079</v>
      </c>
      <c r="N55" s="109" t="s">
        <v>318</v>
      </c>
      <c r="O55" s="111" t="s">
        <v>302</v>
      </c>
      <c r="P55" s="109" t="s">
        <v>303</v>
      </c>
      <c r="Q55" s="109" t="s">
        <v>304</v>
      </c>
      <c r="R55" s="108">
        <v>1</v>
      </c>
      <c r="S55" s="111" t="s">
        <v>132</v>
      </c>
      <c r="T55" s="108">
        <v>1000203</v>
      </c>
      <c r="U55" s="108">
        <v>10203</v>
      </c>
      <c r="V55" s="108">
        <v>10203</v>
      </c>
      <c r="W55" s="108">
        <v>7</v>
      </c>
      <c r="X55" s="113">
        <v>2022</v>
      </c>
      <c r="Y55" s="113">
        <v>249</v>
      </c>
      <c r="Z55" s="113">
        <v>0</v>
      </c>
      <c r="AA55" s="114" t="s">
        <v>117</v>
      </c>
      <c r="AB55" s="108">
        <v>545</v>
      </c>
      <c r="AC55" s="109" t="s">
        <v>337</v>
      </c>
      <c r="AD55" s="211" t="s">
        <v>307</v>
      </c>
      <c r="AE55" s="211" t="s">
        <v>216</v>
      </c>
      <c r="AF55" s="212">
        <f t="shared" si="5"/>
        <v>-16</v>
      </c>
      <c r="AG55" s="213">
        <f t="shared" si="6"/>
        <v>1320.49</v>
      </c>
      <c r="AH55" s="214">
        <f t="shared" si="7"/>
        <v>-21127.84</v>
      </c>
      <c r="AI55" s="215" t="s">
        <v>124</v>
      </c>
    </row>
    <row r="56" spans="1:35" x14ac:dyDescent="0.2">
      <c r="A56" s="108">
        <v>2022</v>
      </c>
      <c r="B56" s="108">
        <v>252</v>
      </c>
      <c r="C56" s="109" t="s">
        <v>328</v>
      </c>
      <c r="D56" s="208" t="s">
        <v>338</v>
      </c>
      <c r="E56" s="109" t="s">
        <v>134</v>
      </c>
      <c r="F56" s="209" t="s">
        <v>339</v>
      </c>
      <c r="G56" s="112">
        <v>337.84</v>
      </c>
      <c r="H56" s="112">
        <v>60.92</v>
      </c>
      <c r="I56" s="107" t="s">
        <v>118</v>
      </c>
      <c r="J56" s="112">
        <f t="shared" si="4"/>
        <v>276.91999999999996</v>
      </c>
      <c r="K56" s="210" t="s">
        <v>117</v>
      </c>
      <c r="L56" s="108">
        <v>2022</v>
      </c>
      <c r="M56" s="108">
        <v>4078</v>
      </c>
      <c r="N56" s="109" t="s">
        <v>318</v>
      </c>
      <c r="O56" s="111" t="s">
        <v>302</v>
      </c>
      <c r="P56" s="109" t="s">
        <v>303</v>
      </c>
      <c r="Q56" s="109" t="s">
        <v>304</v>
      </c>
      <c r="R56" s="108">
        <v>1</v>
      </c>
      <c r="S56" s="111" t="s">
        <v>132</v>
      </c>
      <c r="T56" s="108">
        <v>1000203</v>
      </c>
      <c r="U56" s="108">
        <v>10203</v>
      </c>
      <c r="V56" s="108">
        <v>10203</v>
      </c>
      <c r="W56" s="108">
        <v>7</v>
      </c>
      <c r="X56" s="113">
        <v>2022</v>
      </c>
      <c r="Y56" s="113">
        <v>249</v>
      </c>
      <c r="Z56" s="113">
        <v>0</v>
      </c>
      <c r="AA56" s="114" t="s">
        <v>117</v>
      </c>
      <c r="AB56" s="108">
        <v>544</v>
      </c>
      <c r="AC56" s="109" t="s">
        <v>337</v>
      </c>
      <c r="AD56" s="211" t="s">
        <v>307</v>
      </c>
      <c r="AE56" s="211" t="s">
        <v>216</v>
      </c>
      <c r="AF56" s="212">
        <f t="shared" si="5"/>
        <v>-16</v>
      </c>
      <c r="AG56" s="213">
        <f t="shared" si="6"/>
        <v>276.91999999999996</v>
      </c>
      <c r="AH56" s="214">
        <f t="shared" si="7"/>
        <v>-4430.7199999999993</v>
      </c>
      <c r="AI56" s="215" t="s">
        <v>124</v>
      </c>
    </row>
    <row r="57" spans="1:35" x14ac:dyDescent="0.2">
      <c r="A57" s="108">
        <v>2022</v>
      </c>
      <c r="B57" s="108">
        <v>253</v>
      </c>
      <c r="C57" s="109" t="s">
        <v>337</v>
      </c>
      <c r="D57" s="208" t="s">
        <v>340</v>
      </c>
      <c r="E57" s="109" t="s">
        <v>285</v>
      </c>
      <c r="F57" s="209" t="s">
        <v>341</v>
      </c>
      <c r="G57" s="112">
        <v>640.5</v>
      </c>
      <c r="H57" s="112">
        <v>115.5</v>
      </c>
      <c r="I57" s="107" t="s">
        <v>124</v>
      </c>
      <c r="J57" s="112">
        <f t="shared" si="4"/>
        <v>640.5</v>
      </c>
      <c r="K57" s="210" t="s">
        <v>342</v>
      </c>
      <c r="L57" s="108">
        <v>2022</v>
      </c>
      <c r="M57" s="108">
        <v>4175</v>
      </c>
      <c r="N57" s="109" t="s">
        <v>337</v>
      </c>
      <c r="O57" s="111" t="s">
        <v>343</v>
      </c>
      <c r="P57" s="109" t="s">
        <v>344</v>
      </c>
      <c r="Q57" s="109" t="s">
        <v>345</v>
      </c>
      <c r="R57" s="108">
        <v>2</v>
      </c>
      <c r="S57" s="111" t="s">
        <v>121</v>
      </c>
      <c r="T57" s="108">
        <v>2000101</v>
      </c>
      <c r="U57" s="108">
        <v>20101</v>
      </c>
      <c r="V57" s="108">
        <v>20101</v>
      </c>
      <c r="W57" s="108">
        <v>3</v>
      </c>
      <c r="X57" s="113">
        <v>2022</v>
      </c>
      <c r="Y57" s="113">
        <v>257</v>
      </c>
      <c r="Z57" s="113">
        <v>0</v>
      </c>
      <c r="AA57" s="114" t="s">
        <v>117</v>
      </c>
      <c r="AB57" s="108">
        <v>560</v>
      </c>
      <c r="AC57" s="109" t="s">
        <v>243</v>
      </c>
      <c r="AD57" s="211" t="s">
        <v>346</v>
      </c>
      <c r="AE57" s="211" t="s">
        <v>244</v>
      </c>
      <c r="AF57" s="212">
        <f t="shared" si="5"/>
        <v>-21</v>
      </c>
      <c r="AG57" s="213">
        <f t="shared" si="6"/>
        <v>640.5</v>
      </c>
      <c r="AH57" s="214">
        <f t="shared" si="7"/>
        <v>-13450.5</v>
      </c>
      <c r="AI57" s="215" t="s">
        <v>124</v>
      </c>
    </row>
    <row r="58" spans="1:35" x14ac:dyDescent="0.2">
      <c r="A58" s="108">
        <v>2022</v>
      </c>
      <c r="B58" s="108">
        <v>254</v>
      </c>
      <c r="C58" s="109" t="s">
        <v>337</v>
      </c>
      <c r="D58" s="208" t="s">
        <v>347</v>
      </c>
      <c r="E58" s="109" t="s">
        <v>152</v>
      </c>
      <c r="F58" s="209" t="s">
        <v>170</v>
      </c>
      <c r="G58" s="112">
        <v>255</v>
      </c>
      <c r="H58" s="112">
        <v>45.98</v>
      </c>
      <c r="I58" s="107" t="s">
        <v>118</v>
      </c>
      <c r="J58" s="112">
        <f t="shared" si="4"/>
        <v>209.02</v>
      </c>
      <c r="K58" s="210" t="s">
        <v>348</v>
      </c>
      <c r="L58" s="108">
        <v>2022</v>
      </c>
      <c r="M58" s="108">
        <v>4176</v>
      </c>
      <c r="N58" s="109" t="s">
        <v>337</v>
      </c>
      <c r="O58" s="111" t="s">
        <v>349</v>
      </c>
      <c r="P58" s="109" t="s">
        <v>350</v>
      </c>
      <c r="Q58" s="109" t="s">
        <v>351</v>
      </c>
      <c r="R58" s="108">
        <v>1</v>
      </c>
      <c r="S58" s="111" t="s">
        <v>132</v>
      </c>
      <c r="T58" s="108">
        <v>1000202</v>
      </c>
      <c r="U58" s="108">
        <v>10202</v>
      </c>
      <c r="V58" s="108">
        <v>10202</v>
      </c>
      <c r="W58" s="108">
        <v>10</v>
      </c>
      <c r="X58" s="113">
        <v>2022</v>
      </c>
      <c r="Y58" s="113">
        <v>184</v>
      </c>
      <c r="Z58" s="113">
        <v>0</v>
      </c>
      <c r="AA58" s="114" t="s">
        <v>117</v>
      </c>
      <c r="AB58" s="108">
        <v>591</v>
      </c>
      <c r="AC58" s="109" t="s">
        <v>352</v>
      </c>
      <c r="AD58" s="211" t="s">
        <v>346</v>
      </c>
      <c r="AE58" s="211" t="s">
        <v>353</v>
      </c>
      <c r="AF58" s="212">
        <f t="shared" si="5"/>
        <v>1</v>
      </c>
      <c r="AG58" s="213">
        <f t="shared" si="6"/>
        <v>209.02</v>
      </c>
      <c r="AH58" s="214">
        <f t="shared" si="7"/>
        <v>209.02</v>
      </c>
      <c r="AI58" s="215" t="s">
        <v>124</v>
      </c>
    </row>
    <row r="59" spans="1:35" x14ac:dyDescent="0.2">
      <c r="A59" s="108">
        <v>2022</v>
      </c>
      <c r="B59" s="108">
        <v>255</v>
      </c>
      <c r="C59" s="109" t="s">
        <v>337</v>
      </c>
      <c r="D59" s="208" t="s">
        <v>354</v>
      </c>
      <c r="E59" s="109" t="s">
        <v>152</v>
      </c>
      <c r="F59" s="209" t="s">
        <v>355</v>
      </c>
      <c r="G59" s="112">
        <v>62</v>
      </c>
      <c r="H59" s="112">
        <v>5.64</v>
      </c>
      <c r="I59" s="107" t="s">
        <v>118</v>
      </c>
      <c r="J59" s="112">
        <f t="shared" si="4"/>
        <v>56.36</v>
      </c>
      <c r="K59" s="210" t="s">
        <v>117</v>
      </c>
      <c r="L59" s="108">
        <v>2022</v>
      </c>
      <c r="M59" s="108">
        <v>4165</v>
      </c>
      <c r="N59" s="109" t="s">
        <v>328</v>
      </c>
      <c r="O59" s="111" t="s">
        <v>119</v>
      </c>
      <c r="P59" s="109" t="s">
        <v>120</v>
      </c>
      <c r="Q59" s="109" t="s">
        <v>120</v>
      </c>
      <c r="R59" s="108">
        <v>1</v>
      </c>
      <c r="S59" s="111" t="s">
        <v>132</v>
      </c>
      <c r="T59" s="108">
        <v>1000202</v>
      </c>
      <c r="U59" s="108">
        <v>10202</v>
      </c>
      <c r="V59" s="108">
        <v>10202</v>
      </c>
      <c r="W59" s="108">
        <v>27</v>
      </c>
      <c r="X59" s="113">
        <v>2022</v>
      </c>
      <c r="Y59" s="113">
        <v>212</v>
      </c>
      <c r="Z59" s="113">
        <v>0</v>
      </c>
      <c r="AA59" s="114" t="s">
        <v>117</v>
      </c>
      <c r="AB59" s="108">
        <v>542</v>
      </c>
      <c r="AC59" s="109" t="s">
        <v>337</v>
      </c>
      <c r="AD59" s="211" t="s">
        <v>356</v>
      </c>
      <c r="AE59" s="211" t="s">
        <v>216</v>
      </c>
      <c r="AF59" s="212">
        <f t="shared" si="5"/>
        <v>-27</v>
      </c>
      <c r="AG59" s="213">
        <f t="shared" si="6"/>
        <v>56.36</v>
      </c>
      <c r="AH59" s="214">
        <f t="shared" si="7"/>
        <v>-1521.72</v>
      </c>
      <c r="AI59" s="215" t="s">
        <v>124</v>
      </c>
    </row>
    <row r="60" spans="1:35" x14ac:dyDescent="0.2">
      <c r="A60" s="108">
        <v>2022</v>
      </c>
      <c r="B60" s="108">
        <v>256</v>
      </c>
      <c r="C60" s="109" t="s">
        <v>337</v>
      </c>
      <c r="D60" s="208" t="s">
        <v>357</v>
      </c>
      <c r="E60" s="109" t="s">
        <v>255</v>
      </c>
      <c r="F60" s="209" t="s">
        <v>358</v>
      </c>
      <c r="G60" s="112">
        <v>18149.310000000001</v>
      </c>
      <c r="H60" s="112">
        <v>3272.83</v>
      </c>
      <c r="I60" s="107" t="s">
        <v>118</v>
      </c>
      <c r="J60" s="112">
        <f t="shared" si="4"/>
        <v>14876.480000000001</v>
      </c>
      <c r="K60" s="210" t="s">
        <v>117</v>
      </c>
      <c r="L60" s="108">
        <v>2022</v>
      </c>
      <c r="M60" s="108">
        <v>3948</v>
      </c>
      <c r="N60" s="109" t="s">
        <v>248</v>
      </c>
      <c r="O60" s="111" t="s">
        <v>119</v>
      </c>
      <c r="P60" s="109" t="s">
        <v>120</v>
      </c>
      <c r="Q60" s="109" t="s">
        <v>120</v>
      </c>
      <c r="R60" s="108">
        <v>2</v>
      </c>
      <c r="S60" s="111" t="s">
        <v>121</v>
      </c>
      <c r="T60" s="108">
        <v>2000401</v>
      </c>
      <c r="U60" s="108">
        <v>20401</v>
      </c>
      <c r="V60" s="108">
        <v>20401</v>
      </c>
      <c r="W60" s="108">
        <v>8</v>
      </c>
      <c r="X60" s="113">
        <v>2022</v>
      </c>
      <c r="Y60" s="113">
        <v>228</v>
      </c>
      <c r="Z60" s="113">
        <v>0</v>
      </c>
      <c r="AA60" s="114" t="s">
        <v>117</v>
      </c>
      <c r="AB60" s="108">
        <v>543</v>
      </c>
      <c r="AC60" s="109" t="s">
        <v>337</v>
      </c>
      <c r="AD60" s="211" t="s">
        <v>251</v>
      </c>
      <c r="AE60" s="211" t="s">
        <v>216</v>
      </c>
      <c r="AF60" s="212">
        <f t="shared" si="5"/>
        <v>-4</v>
      </c>
      <c r="AG60" s="213">
        <f t="shared" si="6"/>
        <v>14876.480000000001</v>
      </c>
      <c r="AH60" s="214">
        <f t="shared" si="7"/>
        <v>-59505.920000000006</v>
      </c>
      <c r="AI60" s="215" t="s">
        <v>124</v>
      </c>
    </row>
    <row r="61" spans="1:35" x14ac:dyDescent="0.2">
      <c r="A61" s="108">
        <v>2022</v>
      </c>
      <c r="B61" s="108">
        <v>257</v>
      </c>
      <c r="C61" s="109" t="s">
        <v>337</v>
      </c>
      <c r="D61" s="208" t="s">
        <v>359</v>
      </c>
      <c r="E61" s="109" t="s">
        <v>152</v>
      </c>
      <c r="F61" s="209" t="s">
        <v>360</v>
      </c>
      <c r="G61" s="112">
        <v>19.52</v>
      </c>
      <c r="H61" s="112">
        <v>3.52</v>
      </c>
      <c r="I61" s="107" t="s">
        <v>118</v>
      </c>
      <c r="J61" s="112">
        <f t="shared" si="4"/>
        <v>16</v>
      </c>
      <c r="K61" s="210" t="s">
        <v>361</v>
      </c>
      <c r="L61" s="108">
        <v>2022</v>
      </c>
      <c r="M61" s="108">
        <v>4164</v>
      </c>
      <c r="N61" s="109" t="s">
        <v>328</v>
      </c>
      <c r="O61" s="111" t="s">
        <v>362</v>
      </c>
      <c r="P61" s="109" t="s">
        <v>363</v>
      </c>
      <c r="Q61" s="109" t="s">
        <v>364</v>
      </c>
      <c r="R61" s="108">
        <v>1</v>
      </c>
      <c r="S61" s="111" t="s">
        <v>132</v>
      </c>
      <c r="T61" s="108">
        <v>1000202</v>
      </c>
      <c r="U61" s="108">
        <v>10202</v>
      </c>
      <c r="V61" s="108">
        <v>10202</v>
      </c>
      <c r="W61" s="108">
        <v>29</v>
      </c>
      <c r="X61" s="113">
        <v>2022</v>
      </c>
      <c r="Y61" s="113">
        <v>290</v>
      </c>
      <c r="Z61" s="113">
        <v>0</v>
      </c>
      <c r="AA61" s="114" t="s">
        <v>117</v>
      </c>
      <c r="AB61" s="108">
        <v>546</v>
      </c>
      <c r="AC61" s="109" t="s">
        <v>216</v>
      </c>
      <c r="AD61" s="211" t="s">
        <v>352</v>
      </c>
      <c r="AE61" s="211" t="s">
        <v>244</v>
      </c>
      <c r="AF61" s="212">
        <f t="shared" si="5"/>
        <v>-18</v>
      </c>
      <c r="AG61" s="213">
        <f t="shared" si="6"/>
        <v>16</v>
      </c>
      <c r="AH61" s="214">
        <f t="shared" si="7"/>
        <v>-288</v>
      </c>
      <c r="AI61" s="215" t="s">
        <v>124</v>
      </c>
    </row>
    <row r="62" spans="1:35" x14ac:dyDescent="0.2">
      <c r="A62" s="108">
        <v>2022</v>
      </c>
      <c r="B62" s="108">
        <v>258</v>
      </c>
      <c r="C62" s="109" t="s">
        <v>337</v>
      </c>
      <c r="D62" s="208" t="s">
        <v>365</v>
      </c>
      <c r="E62" s="109" t="s">
        <v>190</v>
      </c>
      <c r="F62" s="209" t="s">
        <v>366</v>
      </c>
      <c r="G62" s="112">
        <v>5.12</v>
      </c>
      <c r="H62" s="112">
        <v>0</v>
      </c>
      <c r="I62" s="107" t="s">
        <v>124</v>
      </c>
      <c r="J62" s="112">
        <f t="shared" si="4"/>
        <v>5.12</v>
      </c>
      <c r="K62" s="210" t="s">
        <v>367</v>
      </c>
      <c r="L62" s="108">
        <v>2022</v>
      </c>
      <c r="M62" s="108">
        <v>4129</v>
      </c>
      <c r="N62" s="109" t="s">
        <v>176</v>
      </c>
      <c r="O62" s="111" t="s">
        <v>368</v>
      </c>
      <c r="P62" s="109" t="s">
        <v>369</v>
      </c>
      <c r="Q62" s="109" t="s">
        <v>370</v>
      </c>
      <c r="R62" s="108">
        <v>1</v>
      </c>
      <c r="S62" s="111" t="s">
        <v>132</v>
      </c>
      <c r="T62" s="108">
        <v>1000202</v>
      </c>
      <c r="U62" s="108">
        <v>10202</v>
      </c>
      <c r="V62" s="108">
        <v>10202</v>
      </c>
      <c r="W62" s="108">
        <v>2</v>
      </c>
      <c r="X62" s="113">
        <v>2022</v>
      </c>
      <c r="Y62" s="113">
        <v>339</v>
      </c>
      <c r="Z62" s="113">
        <v>0</v>
      </c>
      <c r="AA62" s="114" t="s">
        <v>117</v>
      </c>
      <c r="AB62" s="108">
        <v>572</v>
      </c>
      <c r="AC62" s="109" t="s">
        <v>243</v>
      </c>
      <c r="AD62" s="211" t="s">
        <v>327</v>
      </c>
      <c r="AE62" s="211" t="s">
        <v>244</v>
      </c>
      <c r="AF62" s="212">
        <f t="shared" si="5"/>
        <v>-15</v>
      </c>
      <c r="AG62" s="213">
        <f t="shared" si="6"/>
        <v>5.12</v>
      </c>
      <c r="AH62" s="214">
        <f t="shared" si="7"/>
        <v>-76.8</v>
      </c>
      <c r="AI62" s="215" t="s">
        <v>124</v>
      </c>
    </row>
    <row r="63" spans="1:35" x14ac:dyDescent="0.2">
      <c r="A63" s="108">
        <v>2022</v>
      </c>
      <c r="B63" s="108">
        <v>259</v>
      </c>
      <c r="C63" s="109" t="s">
        <v>251</v>
      </c>
      <c r="D63" s="208" t="s">
        <v>371</v>
      </c>
      <c r="E63" s="109" t="s">
        <v>152</v>
      </c>
      <c r="F63" s="209" t="s">
        <v>226</v>
      </c>
      <c r="G63" s="112">
        <v>2041.65</v>
      </c>
      <c r="H63" s="112">
        <v>45.97</v>
      </c>
      <c r="I63" s="107" t="s">
        <v>118</v>
      </c>
      <c r="J63" s="112">
        <f t="shared" si="4"/>
        <v>1995.68</v>
      </c>
      <c r="K63" s="210" t="s">
        <v>227</v>
      </c>
      <c r="L63" s="108">
        <v>2022</v>
      </c>
      <c r="M63" s="108">
        <v>4246</v>
      </c>
      <c r="N63" s="109" t="s">
        <v>251</v>
      </c>
      <c r="O63" s="111" t="s">
        <v>228</v>
      </c>
      <c r="P63" s="109" t="s">
        <v>229</v>
      </c>
      <c r="Q63" s="109" t="s">
        <v>229</v>
      </c>
      <c r="R63" s="108">
        <v>1</v>
      </c>
      <c r="S63" s="111" t="s">
        <v>132</v>
      </c>
      <c r="T63" s="108">
        <v>1000202</v>
      </c>
      <c r="U63" s="108">
        <v>10202</v>
      </c>
      <c r="V63" s="108">
        <v>10202</v>
      </c>
      <c r="W63" s="108">
        <v>36</v>
      </c>
      <c r="X63" s="113">
        <v>2022</v>
      </c>
      <c r="Y63" s="113">
        <v>207</v>
      </c>
      <c r="Z63" s="113">
        <v>0</v>
      </c>
      <c r="AA63" s="114" t="s">
        <v>117</v>
      </c>
      <c r="AB63" s="108">
        <v>550</v>
      </c>
      <c r="AC63" s="109" t="s">
        <v>243</v>
      </c>
      <c r="AD63" s="211" t="s">
        <v>372</v>
      </c>
      <c r="AE63" s="211" t="s">
        <v>244</v>
      </c>
      <c r="AF63" s="212">
        <f t="shared" si="5"/>
        <v>-26</v>
      </c>
      <c r="AG63" s="213">
        <f t="shared" si="6"/>
        <v>1995.68</v>
      </c>
      <c r="AH63" s="214">
        <f t="shared" si="7"/>
        <v>-51887.68</v>
      </c>
      <c r="AI63" s="215" t="s">
        <v>124</v>
      </c>
    </row>
    <row r="64" spans="1:35" x14ac:dyDescent="0.2">
      <c r="A64" s="108">
        <v>2022</v>
      </c>
      <c r="B64" s="108">
        <v>260</v>
      </c>
      <c r="C64" s="109" t="s">
        <v>251</v>
      </c>
      <c r="D64" s="208" t="s">
        <v>373</v>
      </c>
      <c r="E64" s="109" t="s">
        <v>222</v>
      </c>
      <c r="F64" s="209" t="s">
        <v>374</v>
      </c>
      <c r="G64" s="112">
        <v>26718</v>
      </c>
      <c r="H64" s="112">
        <v>4818</v>
      </c>
      <c r="I64" s="107" t="s">
        <v>118</v>
      </c>
      <c r="J64" s="112">
        <f t="shared" si="4"/>
        <v>21900</v>
      </c>
      <c r="K64" s="210" t="s">
        <v>375</v>
      </c>
      <c r="L64" s="108">
        <v>2022</v>
      </c>
      <c r="M64" s="108">
        <v>4244</v>
      </c>
      <c r="N64" s="109" t="s">
        <v>251</v>
      </c>
      <c r="O64" s="111" t="s">
        <v>376</v>
      </c>
      <c r="P64" s="109" t="s">
        <v>377</v>
      </c>
      <c r="Q64" s="109" t="s">
        <v>377</v>
      </c>
      <c r="R64" s="108">
        <v>2</v>
      </c>
      <c r="S64" s="111" t="s">
        <v>121</v>
      </c>
      <c r="T64" s="108">
        <v>2000401</v>
      </c>
      <c r="U64" s="108">
        <v>20401</v>
      </c>
      <c r="V64" s="108">
        <v>20401</v>
      </c>
      <c r="W64" s="108">
        <v>36</v>
      </c>
      <c r="X64" s="113">
        <v>2022</v>
      </c>
      <c r="Y64" s="113">
        <v>171</v>
      </c>
      <c r="Z64" s="113">
        <v>0</v>
      </c>
      <c r="AA64" s="114" t="s">
        <v>117</v>
      </c>
      <c r="AB64" s="108">
        <v>551</v>
      </c>
      <c r="AC64" s="109" t="s">
        <v>243</v>
      </c>
      <c r="AD64" s="211" t="s">
        <v>378</v>
      </c>
      <c r="AE64" s="211" t="s">
        <v>244</v>
      </c>
      <c r="AF64" s="212">
        <f t="shared" si="5"/>
        <v>-25</v>
      </c>
      <c r="AG64" s="213">
        <f t="shared" si="6"/>
        <v>21900</v>
      </c>
      <c r="AH64" s="214">
        <f t="shared" si="7"/>
        <v>-547500</v>
      </c>
      <c r="AI64" s="215" t="s">
        <v>124</v>
      </c>
    </row>
    <row r="65" spans="1:35" x14ac:dyDescent="0.2">
      <c r="A65" s="108">
        <v>2022</v>
      </c>
      <c r="B65" s="108">
        <v>261</v>
      </c>
      <c r="C65" s="109" t="s">
        <v>251</v>
      </c>
      <c r="D65" s="208" t="s">
        <v>379</v>
      </c>
      <c r="E65" s="109" t="s">
        <v>222</v>
      </c>
      <c r="F65" s="209" t="s">
        <v>380</v>
      </c>
      <c r="G65" s="112">
        <v>287.92</v>
      </c>
      <c r="H65" s="112">
        <v>51.92</v>
      </c>
      <c r="I65" s="107" t="s">
        <v>118</v>
      </c>
      <c r="J65" s="112">
        <f t="shared" si="4"/>
        <v>236</v>
      </c>
      <c r="K65" s="210" t="s">
        <v>381</v>
      </c>
      <c r="L65" s="108">
        <v>2022</v>
      </c>
      <c r="M65" s="108">
        <v>4245</v>
      </c>
      <c r="N65" s="109" t="s">
        <v>251</v>
      </c>
      <c r="O65" s="111" t="s">
        <v>382</v>
      </c>
      <c r="P65" s="109" t="s">
        <v>383</v>
      </c>
      <c r="Q65" s="109" t="s">
        <v>383</v>
      </c>
      <c r="R65" s="108">
        <v>1</v>
      </c>
      <c r="S65" s="111" t="s">
        <v>132</v>
      </c>
      <c r="T65" s="108">
        <v>1000202</v>
      </c>
      <c r="U65" s="108">
        <v>10202</v>
      </c>
      <c r="V65" s="108">
        <v>10202</v>
      </c>
      <c r="W65" s="108">
        <v>9</v>
      </c>
      <c r="X65" s="113">
        <v>2022</v>
      </c>
      <c r="Y65" s="113">
        <v>269</v>
      </c>
      <c r="Z65" s="113">
        <v>0</v>
      </c>
      <c r="AA65" s="114" t="s">
        <v>117</v>
      </c>
      <c r="AB65" s="108">
        <v>549</v>
      </c>
      <c r="AC65" s="109" t="s">
        <v>243</v>
      </c>
      <c r="AD65" s="211" t="s">
        <v>372</v>
      </c>
      <c r="AE65" s="211" t="s">
        <v>244</v>
      </c>
      <c r="AF65" s="212">
        <f t="shared" si="5"/>
        <v>-26</v>
      </c>
      <c r="AG65" s="213">
        <f t="shared" si="6"/>
        <v>236</v>
      </c>
      <c r="AH65" s="214">
        <f t="shared" si="7"/>
        <v>-6136</v>
      </c>
      <c r="AI65" s="215" t="s">
        <v>124</v>
      </c>
    </row>
    <row r="66" spans="1:35" x14ac:dyDescent="0.2">
      <c r="A66" s="108">
        <v>2022</v>
      </c>
      <c r="B66" s="108">
        <v>262</v>
      </c>
      <c r="C66" s="109" t="s">
        <v>251</v>
      </c>
      <c r="D66" s="208" t="s">
        <v>384</v>
      </c>
      <c r="E66" s="109" t="s">
        <v>328</v>
      </c>
      <c r="F66" s="209" t="s">
        <v>385</v>
      </c>
      <c r="G66" s="112">
        <v>196.54</v>
      </c>
      <c r="H66" s="112">
        <v>35.44</v>
      </c>
      <c r="I66" s="107" t="s">
        <v>118</v>
      </c>
      <c r="J66" s="112">
        <f t="shared" si="4"/>
        <v>161.1</v>
      </c>
      <c r="K66" s="210" t="s">
        <v>386</v>
      </c>
      <c r="L66" s="108">
        <v>2022</v>
      </c>
      <c r="M66" s="108">
        <v>4252</v>
      </c>
      <c r="N66" s="109" t="s">
        <v>251</v>
      </c>
      <c r="O66" s="111" t="s">
        <v>387</v>
      </c>
      <c r="P66" s="109" t="s">
        <v>388</v>
      </c>
      <c r="Q66" s="109" t="s">
        <v>388</v>
      </c>
      <c r="R66" s="108">
        <v>1</v>
      </c>
      <c r="S66" s="111" t="s">
        <v>132</v>
      </c>
      <c r="T66" s="108">
        <v>1000202</v>
      </c>
      <c r="U66" s="108">
        <v>10202</v>
      </c>
      <c r="V66" s="108">
        <v>10202</v>
      </c>
      <c r="W66" s="108">
        <v>27</v>
      </c>
      <c r="X66" s="113">
        <v>2022</v>
      </c>
      <c r="Y66" s="113">
        <v>370</v>
      </c>
      <c r="Z66" s="113">
        <v>0</v>
      </c>
      <c r="AA66" s="114" t="s">
        <v>117</v>
      </c>
      <c r="AB66" s="108">
        <v>547</v>
      </c>
      <c r="AC66" s="109" t="s">
        <v>243</v>
      </c>
      <c r="AD66" s="211" t="s">
        <v>389</v>
      </c>
      <c r="AE66" s="211" t="s">
        <v>244</v>
      </c>
      <c r="AF66" s="212">
        <f t="shared" si="5"/>
        <v>-27</v>
      </c>
      <c r="AG66" s="213">
        <f t="shared" si="6"/>
        <v>161.1</v>
      </c>
      <c r="AH66" s="214">
        <f t="shared" si="7"/>
        <v>-4349.7</v>
      </c>
      <c r="AI66" s="215" t="s">
        <v>124</v>
      </c>
    </row>
    <row r="67" spans="1:35" x14ac:dyDescent="0.2">
      <c r="A67" s="108">
        <v>2022</v>
      </c>
      <c r="B67" s="108">
        <v>263</v>
      </c>
      <c r="C67" s="109" t="s">
        <v>251</v>
      </c>
      <c r="D67" s="208" t="s">
        <v>390</v>
      </c>
      <c r="E67" s="109" t="s">
        <v>328</v>
      </c>
      <c r="F67" s="209" t="s">
        <v>391</v>
      </c>
      <c r="G67" s="112">
        <v>443.15</v>
      </c>
      <c r="H67" s="112">
        <v>79.91</v>
      </c>
      <c r="I67" s="107" t="s">
        <v>118</v>
      </c>
      <c r="J67" s="112">
        <f t="shared" si="4"/>
        <v>363.24</v>
      </c>
      <c r="K67" s="210" t="s">
        <v>392</v>
      </c>
      <c r="L67" s="108">
        <v>2022</v>
      </c>
      <c r="M67" s="108">
        <v>4253</v>
      </c>
      <c r="N67" s="109" t="s">
        <v>251</v>
      </c>
      <c r="O67" s="111" t="s">
        <v>387</v>
      </c>
      <c r="P67" s="109" t="s">
        <v>388</v>
      </c>
      <c r="Q67" s="109" t="s">
        <v>388</v>
      </c>
      <c r="R67" s="108">
        <v>1</v>
      </c>
      <c r="S67" s="111" t="s">
        <v>132</v>
      </c>
      <c r="T67" s="108">
        <v>1000202</v>
      </c>
      <c r="U67" s="108">
        <v>10202</v>
      </c>
      <c r="V67" s="108">
        <v>10202</v>
      </c>
      <c r="W67" s="108">
        <v>29</v>
      </c>
      <c r="X67" s="113">
        <v>2022</v>
      </c>
      <c r="Y67" s="113">
        <v>369</v>
      </c>
      <c r="Z67" s="113">
        <v>0</v>
      </c>
      <c r="AA67" s="114" t="s">
        <v>117</v>
      </c>
      <c r="AB67" s="108">
        <v>548</v>
      </c>
      <c r="AC67" s="109" t="s">
        <v>243</v>
      </c>
      <c r="AD67" s="211" t="s">
        <v>389</v>
      </c>
      <c r="AE67" s="211" t="s">
        <v>244</v>
      </c>
      <c r="AF67" s="212">
        <f t="shared" si="5"/>
        <v>-27</v>
      </c>
      <c r="AG67" s="213">
        <f t="shared" si="6"/>
        <v>363.24</v>
      </c>
      <c r="AH67" s="214">
        <f t="shared" si="7"/>
        <v>-9807.48</v>
      </c>
      <c r="AI67" s="215" t="s">
        <v>124</v>
      </c>
    </row>
    <row r="68" spans="1:35" x14ac:dyDescent="0.2">
      <c r="A68" s="108">
        <v>2022</v>
      </c>
      <c r="B68" s="108">
        <v>264</v>
      </c>
      <c r="C68" s="109" t="s">
        <v>243</v>
      </c>
      <c r="D68" s="208" t="s">
        <v>393</v>
      </c>
      <c r="E68" s="109" t="s">
        <v>394</v>
      </c>
      <c r="F68" s="209" t="s">
        <v>265</v>
      </c>
      <c r="G68" s="112">
        <v>413.76</v>
      </c>
      <c r="H68" s="112">
        <v>74.61</v>
      </c>
      <c r="I68" s="107" t="s">
        <v>118</v>
      </c>
      <c r="J68" s="112">
        <f t="shared" si="4"/>
        <v>339.15</v>
      </c>
      <c r="K68" s="210" t="s">
        <v>266</v>
      </c>
      <c r="L68" s="108">
        <v>2022</v>
      </c>
      <c r="M68" s="108">
        <v>4263</v>
      </c>
      <c r="N68" s="109" t="s">
        <v>243</v>
      </c>
      <c r="O68" s="111" t="s">
        <v>267</v>
      </c>
      <c r="P68" s="109" t="s">
        <v>268</v>
      </c>
      <c r="Q68" s="109" t="s">
        <v>268</v>
      </c>
      <c r="R68" s="108">
        <v>1</v>
      </c>
      <c r="S68" s="111" t="s">
        <v>132</v>
      </c>
      <c r="T68" s="108">
        <v>1000202</v>
      </c>
      <c r="U68" s="108">
        <v>10202</v>
      </c>
      <c r="V68" s="108">
        <v>10202</v>
      </c>
      <c r="W68" s="108">
        <v>29</v>
      </c>
      <c r="X68" s="113">
        <v>2022</v>
      </c>
      <c r="Y68" s="113">
        <v>188</v>
      </c>
      <c r="Z68" s="113">
        <v>0</v>
      </c>
      <c r="AA68" s="114" t="s">
        <v>117</v>
      </c>
      <c r="AB68" s="108">
        <v>575</v>
      </c>
      <c r="AC68" s="109" t="s">
        <v>244</v>
      </c>
      <c r="AD68" s="211" t="s">
        <v>395</v>
      </c>
      <c r="AE68" s="211" t="s">
        <v>298</v>
      </c>
      <c r="AF68" s="212">
        <f t="shared" si="5"/>
        <v>-21</v>
      </c>
      <c r="AG68" s="213">
        <f t="shared" si="6"/>
        <v>339.15</v>
      </c>
      <c r="AH68" s="214">
        <f t="shared" si="7"/>
        <v>-7122.15</v>
      </c>
      <c r="AI68" s="215" t="s">
        <v>124</v>
      </c>
    </row>
    <row r="69" spans="1:35" x14ac:dyDescent="0.2">
      <c r="A69" s="108">
        <v>2022</v>
      </c>
      <c r="B69" s="108">
        <v>265</v>
      </c>
      <c r="C69" s="109" t="s">
        <v>243</v>
      </c>
      <c r="D69" s="208" t="s">
        <v>396</v>
      </c>
      <c r="E69" s="109" t="s">
        <v>394</v>
      </c>
      <c r="F69" s="209" t="s">
        <v>265</v>
      </c>
      <c r="G69" s="112">
        <v>409.41</v>
      </c>
      <c r="H69" s="112">
        <v>73.83</v>
      </c>
      <c r="I69" s="107" t="s">
        <v>118</v>
      </c>
      <c r="J69" s="112">
        <f t="shared" si="4"/>
        <v>335.58000000000004</v>
      </c>
      <c r="K69" s="210" t="s">
        <v>266</v>
      </c>
      <c r="L69" s="108">
        <v>2022</v>
      </c>
      <c r="M69" s="108">
        <v>4262</v>
      </c>
      <c r="N69" s="109" t="s">
        <v>243</v>
      </c>
      <c r="O69" s="111" t="s">
        <v>267</v>
      </c>
      <c r="P69" s="109" t="s">
        <v>268</v>
      </c>
      <c r="Q69" s="109" t="s">
        <v>268</v>
      </c>
      <c r="R69" s="108">
        <v>1</v>
      </c>
      <c r="S69" s="111" t="s">
        <v>132</v>
      </c>
      <c r="T69" s="108">
        <v>1000202</v>
      </c>
      <c r="U69" s="108">
        <v>10202</v>
      </c>
      <c r="V69" s="108">
        <v>10202</v>
      </c>
      <c r="W69" s="108">
        <v>20</v>
      </c>
      <c r="X69" s="113">
        <v>2022</v>
      </c>
      <c r="Y69" s="113">
        <v>305</v>
      </c>
      <c r="Z69" s="113">
        <v>0</v>
      </c>
      <c r="AA69" s="114" t="s">
        <v>117</v>
      </c>
      <c r="AB69" s="108">
        <v>574</v>
      </c>
      <c r="AC69" s="109" t="s">
        <v>244</v>
      </c>
      <c r="AD69" s="211" t="s">
        <v>397</v>
      </c>
      <c r="AE69" s="211" t="s">
        <v>298</v>
      </c>
      <c r="AF69" s="212">
        <f t="shared" si="5"/>
        <v>-20</v>
      </c>
      <c r="AG69" s="213">
        <f t="shared" si="6"/>
        <v>335.58000000000004</v>
      </c>
      <c r="AH69" s="214">
        <f t="shared" si="7"/>
        <v>-6711.6</v>
      </c>
      <c r="AI69" s="215" t="s">
        <v>124</v>
      </c>
    </row>
    <row r="70" spans="1:35" x14ac:dyDescent="0.2">
      <c r="A70" s="108">
        <v>2022</v>
      </c>
      <c r="B70" s="108">
        <v>266</v>
      </c>
      <c r="C70" s="109" t="s">
        <v>243</v>
      </c>
      <c r="D70" s="208" t="s">
        <v>398</v>
      </c>
      <c r="E70" s="109" t="s">
        <v>251</v>
      </c>
      <c r="F70" s="209" t="s">
        <v>399</v>
      </c>
      <c r="G70" s="112">
        <v>2060.23</v>
      </c>
      <c r="H70" s="112">
        <v>371.52</v>
      </c>
      <c r="I70" s="107" t="s">
        <v>118</v>
      </c>
      <c r="J70" s="112">
        <f t="shared" si="4"/>
        <v>1688.71</v>
      </c>
      <c r="K70" s="210" t="s">
        <v>400</v>
      </c>
      <c r="L70" s="108">
        <v>2022</v>
      </c>
      <c r="M70" s="108">
        <v>4264</v>
      </c>
      <c r="N70" s="109" t="s">
        <v>243</v>
      </c>
      <c r="O70" s="111" t="s">
        <v>203</v>
      </c>
      <c r="P70" s="109" t="s">
        <v>204</v>
      </c>
      <c r="Q70" s="109" t="s">
        <v>205</v>
      </c>
      <c r="R70" s="108">
        <v>2</v>
      </c>
      <c r="S70" s="111" t="s">
        <v>121</v>
      </c>
      <c r="T70" s="108">
        <v>2000401</v>
      </c>
      <c r="U70" s="108">
        <v>20401</v>
      </c>
      <c r="V70" s="108">
        <v>20401</v>
      </c>
      <c r="W70" s="108">
        <v>85</v>
      </c>
      <c r="X70" s="113">
        <v>2022</v>
      </c>
      <c r="Y70" s="113">
        <v>147</v>
      </c>
      <c r="Z70" s="113">
        <v>0</v>
      </c>
      <c r="AA70" s="114" t="s">
        <v>117</v>
      </c>
      <c r="AB70" s="108">
        <v>573</v>
      </c>
      <c r="AC70" s="109" t="s">
        <v>244</v>
      </c>
      <c r="AD70" s="211" t="s">
        <v>389</v>
      </c>
      <c r="AE70" s="211" t="s">
        <v>298</v>
      </c>
      <c r="AF70" s="212">
        <f t="shared" si="5"/>
        <v>-19</v>
      </c>
      <c r="AG70" s="213">
        <f t="shared" si="6"/>
        <v>1688.71</v>
      </c>
      <c r="AH70" s="214">
        <f t="shared" si="7"/>
        <v>-32085.49</v>
      </c>
      <c r="AI70" s="215" t="s">
        <v>124</v>
      </c>
    </row>
    <row r="71" spans="1:35" x14ac:dyDescent="0.2">
      <c r="A71" s="108">
        <v>2022</v>
      </c>
      <c r="B71" s="108">
        <v>267</v>
      </c>
      <c r="C71" s="109" t="s">
        <v>243</v>
      </c>
      <c r="D71" s="208" t="s">
        <v>401</v>
      </c>
      <c r="E71" s="109" t="s">
        <v>394</v>
      </c>
      <c r="F71" s="209" t="s">
        <v>170</v>
      </c>
      <c r="G71" s="112">
        <v>187.27</v>
      </c>
      <c r="H71" s="112">
        <v>33.770000000000003</v>
      </c>
      <c r="I71" s="107" t="s">
        <v>118</v>
      </c>
      <c r="J71" s="112">
        <f t="shared" si="4"/>
        <v>153.5</v>
      </c>
      <c r="K71" s="210" t="s">
        <v>348</v>
      </c>
      <c r="L71" s="108">
        <v>2022</v>
      </c>
      <c r="M71" s="108">
        <v>4279</v>
      </c>
      <c r="N71" s="109" t="s">
        <v>243</v>
      </c>
      <c r="O71" s="111" t="s">
        <v>349</v>
      </c>
      <c r="P71" s="109" t="s">
        <v>350</v>
      </c>
      <c r="Q71" s="109" t="s">
        <v>351</v>
      </c>
      <c r="R71" s="108">
        <v>1</v>
      </c>
      <c r="S71" s="111" t="s">
        <v>132</v>
      </c>
      <c r="T71" s="108">
        <v>1000202</v>
      </c>
      <c r="U71" s="108">
        <v>10202</v>
      </c>
      <c r="V71" s="108">
        <v>10202</v>
      </c>
      <c r="W71" s="108">
        <v>10</v>
      </c>
      <c r="X71" s="113">
        <v>2022</v>
      </c>
      <c r="Y71" s="113">
        <v>184</v>
      </c>
      <c r="Z71" s="113">
        <v>0</v>
      </c>
      <c r="AA71" s="114" t="s">
        <v>117</v>
      </c>
      <c r="AB71" s="108">
        <v>576</v>
      </c>
      <c r="AC71" s="109" t="s">
        <v>244</v>
      </c>
      <c r="AD71" s="211" t="s">
        <v>395</v>
      </c>
      <c r="AE71" s="211" t="s">
        <v>298</v>
      </c>
      <c r="AF71" s="212">
        <f t="shared" si="5"/>
        <v>-21</v>
      </c>
      <c r="AG71" s="213">
        <f t="shared" si="6"/>
        <v>153.5</v>
      </c>
      <c r="AH71" s="214">
        <f t="shared" si="7"/>
        <v>-3223.5</v>
      </c>
      <c r="AI71" s="215" t="s">
        <v>124</v>
      </c>
    </row>
    <row r="72" spans="1:35" x14ac:dyDescent="0.2">
      <c r="A72" s="108">
        <v>2022</v>
      </c>
      <c r="B72" s="108">
        <v>268</v>
      </c>
      <c r="C72" s="109" t="s">
        <v>244</v>
      </c>
      <c r="D72" s="208" t="s">
        <v>402</v>
      </c>
      <c r="E72" s="109" t="s">
        <v>243</v>
      </c>
      <c r="F72" s="209" t="s">
        <v>403</v>
      </c>
      <c r="G72" s="112">
        <v>2704.56</v>
      </c>
      <c r="H72" s="112">
        <v>487.71</v>
      </c>
      <c r="I72" s="107" t="s">
        <v>118</v>
      </c>
      <c r="J72" s="112">
        <f t="shared" ref="J72:J103" si="8">IF(I72="SI", G72-H72,G72)</f>
        <v>2216.85</v>
      </c>
      <c r="K72" s="210" t="s">
        <v>117</v>
      </c>
      <c r="L72" s="108">
        <v>2022</v>
      </c>
      <c r="M72" s="108">
        <v>4285</v>
      </c>
      <c r="N72" s="109" t="s">
        <v>244</v>
      </c>
      <c r="O72" s="111" t="s">
        <v>119</v>
      </c>
      <c r="P72" s="109" t="s">
        <v>120</v>
      </c>
      <c r="Q72" s="109" t="s">
        <v>120</v>
      </c>
      <c r="R72" s="108">
        <v>2</v>
      </c>
      <c r="S72" s="111" t="s">
        <v>121</v>
      </c>
      <c r="T72" s="108">
        <v>2000401</v>
      </c>
      <c r="U72" s="108">
        <v>20401</v>
      </c>
      <c r="V72" s="108">
        <v>20401</v>
      </c>
      <c r="W72" s="108">
        <v>8</v>
      </c>
      <c r="X72" s="113">
        <v>2022</v>
      </c>
      <c r="Y72" s="113">
        <v>236</v>
      </c>
      <c r="Z72" s="113">
        <v>0</v>
      </c>
      <c r="AA72" s="114" t="s">
        <v>117</v>
      </c>
      <c r="AB72" s="108">
        <v>579</v>
      </c>
      <c r="AC72" s="109" t="s">
        <v>296</v>
      </c>
      <c r="AD72" s="211" t="s">
        <v>404</v>
      </c>
      <c r="AE72" s="211" t="s">
        <v>298</v>
      </c>
      <c r="AF72" s="212">
        <f t="shared" ref="AF72:AF103" si="9">AE72-AD72</f>
        <v>-22</v>
      </c>
      <c r="AG72" s="213">
        <f t="shared" ref="AG72:AG106" si="10">IF(AI72="SI", 0,J72)</f>
        <v>2216.85</v>
      </c>
      <c r="AH72" s="214">
        <f t="shared" ref="AH72:AH103" si="11">AG72*AF72</f>
        <v>-48770.7</v>
      </c>
      <c r="AI72" s="215" t="s">
        <v>124</v>
      </c>
    </row>
    <row r="73" spans="1:35" x14ac:dyDescent="0.2">
      <c r="A73" s="108">
        <v>2022</v>
      </c>
      <c r="B73" s="108">
        <v>269</v>
      </c>
      <c r="C73" s="109" t="s">
        <v>405</v>
      </c>
      <c r="D73" s="208" t="s">
        <v>406</v>
      </c>
      <c r="E73" s="109" t="s">
        <v>407</v>
      </c>
      <c r="F73" s="209" t="s">
        <v>218</v>
      </c>
      <c r="G73" s="112">
        <v>773</v>
      </c>
      <c r="H73" s="112">
        <v>139.38999999999999</v>
      </c>
      <c r="I73" s="107" t="s">
        <v>118</v>
      </c>
      <c r="J73" s="112">
        <f t="shared" si="8"/>
        <v>633.61</v>
      </c>
      <c r="K73" s="210" t="s">
        <v>117</v>
      </c>
      <c r="L73" s="108">
        <v>2022</v>
      </c>
      <c r="M73" s="108">
        <v>4336</v>
      </c>
      <c r="N73" s="109" t="s">
        <v>405</v>
      </c>
      <c r="O73" s="111" t="s">
        <v>119</v>
      </c>
      <c r="P73" s="109" t="s">
        <v>120</v>
      </c>
      <c r="Q73" s="109" t="s">
        <v>120</v>
      </c>
      <c r="R73" s="108">
        <v>2</v>
      </c>
      <c r="S73" s="111" t="s">
        <v>121</v>
      </c>
      <c r="T73" s="108">
        <v>1000402</v>
      </c>
      <c r="U73" s="108">
        <v>10402</v>
      </c>
      <c r="V73" s="108">
        <v>10402</v>
      </c>
      <c r="W73" s="108">
        <v>50</v>
      </c>
      <c r="X73" s="113">
        <v>2022</v>
      </c>
      <c r="Y73" s="113">
        <v>374</v>
      </c>
      <c r="Z73" s="113">
        <v>0</v>
      </c>
      <c r="AA73" s="114" t="s">
        <v>117</v>
      </c>
      <c r="AB73" s="108">
        <v>578</v>
      </c>
      <c r="AC73" s="109" t="s">
        <v>296</v>
      </c>
      <c r="AD73" s="211" t="s">
        <v>408</v>
      </c>
      <c r="AE73" s="211" t="s">
        <v>298</v>
      </c>
      <c r="AF73" s="212">
        <f t="shared" si="9"/>
        <v>-27</v>
      </c>
      <c r="AG73" s="213">
        <f t="shared" si="10"/>
        <v>633.61</v>
      </c>
      <c r="AH73" s="214">
        <f t="shared" si="11"/>
        <v>-17107.47</v>
      </c>
      <c r="AI73" s="215" t="s">
        <v>124</v>
      </c>
    </row>
    <row r="74" spans="1:35" x14ac:dyDescent="0.2">
      <c r="A74" s="108">
        <v>2022</v>
      </c>
      <c r="B74" s="108">
        <v>270</v>
      </c>
      <c r="C74" s="109" t="s">
        <v>405</v>
      </c>
      <c r="D74" s="208" t="s">
        <v>409</v>
      </c>
      <c r="E74" s="109" t="s">
        <v>407</v>
      </c>
      <c r="F74" s="209" t="s">
        <v>214</v>
      </c>
      <c r="G74" s="112">
        <v>1433.27</v>
      </c>
      <c r="H74" s="112">
        <v>258.45999999999998</v>
      </c>
      <c r="I74" s="107" t="s">
        <v>118</v>
      </c>
      <c r="J74" s="112">
        <f t="shared" si="8"/>
        <v>1174.81</v>
      </c>
      <c r="K74" s="210" t="s">
        <v>117</v>
      </c>
      <c r="L74" s="108">
        <v>2022</v>
      </c>
      <c r="M74" s="108">
        <v>4335</v>
      </c>
      <c r="N74" s="109" t="s">
        <v>405</v>
      </c>
      <c r="O74" s="111" t="s">
        <v>119</v>
      </c>
      <c r="P74" s="109" t="s">
        <v>120</v>
      </c>
      <c r="Q74" s="109" t="s">
        <v>120</v>
      </c>
      <c r="R74" s="108">
        <v>2</v>
      </c>
      <c r="S74" s="111" t="s">
        <v>121</v>
      </c>
      <c r="T74" s="108">
        <v>1000402</v>
      </c>
      <c r="U74" s="108">
        <v>10402</v>
      </c>
      <c r="V74" s="108">
        <v>10402</v>
      </c>
      <c r="W74" s="108">
        <v>8</v>
      </c>
      <c r="X74" s="113">
        <v>2022</v>
      </c>
      <c r="Y74" s="113">
        <v>361</v>
      </c>
      <c r="Z74" s="113">
        <v>0</v>
      </c>
      <c r="AA74" s="114" t="s">
        <v>117</v>
      </c>
      <c r="AB74" s="108">
        <v>577</v>
      </c>
      <c r="AC74" s="109" t="s">
        <v>296</v>
      </c>
      <c r="AD74" s="211" t="s">
        <v>408</v>
      </c>
      <c r="AE74" s="211" t="s">
        <v>298</v>
      </c>
      <c r="AF74" s="212">
        <f t="shared" si="9"/>
        <v>-27</v>
      </c>
      <c r="AG74" s="213">
        <f t="shared" si="10"/>
        <v>1174.81</v>
      </c>
      <c r="AH74" s="214">
        <f t="shared" si="11"/>
        <v>-31719.87</v>
      </c>
      <c r="AI74" s="215" t="s">
        <v>124</v>
      </c>
    </row>
    <row r="75" spans="1:35" x14ac:dyDescent="0.2">
      <c r="A75" s="108">
        <v>2022</v>
      </c>
      <c r="B75" s="108">
        <v>271</v>
      </c>
      <c r="C75" s="109" t="s">
        <v>296</v>
      </c>
      <c r="D75" s="208" t="s">
        <v>410</v>
      </c>
      <c r="E75" s="109" t="s">
        <v>405</v>
      </c>
      <c r="F75" s="209" t="s">
        <v>411</v>
      </c>
      <c r="G75" s="112">
        <v>3843</v>
      </c>
      <c r="H75" s="112">
        <v>693</v>
      </c>
      <c r="I75" s="107" t="s">
        <v>118</v>
      </c>
      <c r="J75" s="112">
        <f t="shared" si="8"/>
        <v>3150</v>
      </c>
      <c r="K75" s="210" t="s">
        <v>412</v>
      </c>
      <c r="L75" s="108">
        <v>2022</v>
      </c>
      <c r="M75" s="108">
        <v>4360</v>
      </c>
      <c r="N75" s="109" t="s">
        <v>296</v>
      </c>
      <c r="O75" s="111" t="s">
        <v>413</v>
      </c>
      <c r="P75" s="109" t="s">
        <v>414</v>
      </c>
      <c r="Q75" s="109" t="s">
        <v>414</v>
      </c>
      <c r="R75" s="108">
        <v>2</v>
      </c>
      <c r="S75" s="111" t="s">
        <v>121</v>
      </c>
      <c r="T75" s="108">
        <v>1000402</v>
      </c>
      <c r="U75" s="108">
        <v>10402</v>
      </c>
      <c r="V75" s="108">
        <v>10402</v>
      </c>
      <c r="W75" s="108">
        <v>4</v>
      </c>
      <c r="X75" s="113">
        <v>2022</v>
      </c>
      <c r="Y75" s="113">
        <v>165</v>
      </c>
      <c r="Z75" s="113">
        <v>0</v>
      </c>
      <c r="AA75" s="114" t="s">
        <v>117</v>
      </c>
      <c r="AB75" s="108">
        <v>581</v>
      </c>
      <c r="AC75" s="109" t="s">
        <v>415</v>
      </c>
      <c r="AD75" s="211" t="s">
        <v>416</v>
      </c>
      <c r="AE75" s="211" t="s">
        <v>327</v>
      </c>
      <c r="AF75" s="212">
        <f t="shared" si="9"/>
        <v>-21</v>
      </c>
      <c r="AG75" s="213">
        <f t="shared" si="10"/>
        <v>3150</v>
      </c>
      <c r="AH75" s="214">
        <f t="shared" si="11"/>
        <v>-66150</v>
      </c>
      <c r="AI75" s="215" t="s">
        <v>124</v>
      </c>
    </row>
    <row r="76" spans="1:35" x14ac:dyDescent="0.2">
      <c r="A76" s="108">
        <v>2022</v>
      </c>
      <c r="B76" s="108">
        <v>272</v>
      </c>
      <c r="C76" s="109" t="s">
        <v>296</v>
      </c>
      <c r="D76" s="208" t="s">
        <v>417</v>
      </c>
      <c r="E76" s="109" t="s">
        <v>394</v>
      </c>
      <c r="F76" s="209" t="s">
        <v>232</v>
      </c>
      <c r="G76" s="112">
        <v>610</v>
      </c>
      <c r="H76" s="112">
        <v>110</v>
      </c>
      <c r="I76" s="107" t="s">
        <v>118</v>
      </c>
      <c r="J76" s="112">
        <f t="shared" si="8"/>
        <v>500</v>
      </c>
      <c r="K76" s="210" t="s">
        <v>237</v>
      </c>
      <c r="L76" s="108">
        <v>2022</v>
      </c>
      <c r="M76" s="108">
        <v>4384</v>
      </c>
      <c r="N76" s="109" t="s">
        <v>296</v>
      </c>
      <c r="O76" s="111" t="s">
        <v>234</v>
      </c>
      <c r="P76" s="109" t="s">
        <v>235</v>
      </c>
      <c r="Q76" s="109" t="s">
        <v>235</v>
      </c>
      <c r="R76" s="108">
        <v>2</v>
      </c>
      <c r="S76" s="111" t="s">
        <v>121</v>
      </c>
      <c r="T76" s="108">
        <v>1000402</v>
      </c>
      <c r="U76" s="108">
        <v>10402</v>
      </c>
      <c r="V76" s="108">
        <v>10402</v>
      </c>
      <c r="W76" s="108">
        <v>4</v>
      </c>
      <c r="X76" s="113">
        <v>2022</v>
      </c>
      <c r="Y76" s="113">
        <v>353</v>
      </c>
      <c r="Z76" s="113">
        <v>0</v>
      </c>
      <c r="AA76" s="114" t="s">
        <v>117</v>
      </c>
      <c r="AB76" s="108">
        <v>580</v>
      </c>
      <c r="AC76" s="109" t="s">
        <v>415</v>
      </c>
      <c r="AD76" s="211" t="s">
        <v>418</v>
      </c>
      <c r="AE76" s="211" t="s">
        <v>327</v>
      </c>
      <c r="AF76" s="212">
        <f t="shared" si="9"/>
        <v>-22</v>
      </c>
      <c r="AG76" s="213">
        <f t="shared" si="10"/>
        <v>500</v>
      </c>
      <c r="AH76" s="214">
        <f t="shared" si="11"/>
        <v>-11000</v>
      </c>
      <c r="AI76" s="215" t="s">
        <v>124</v>
      </c>
    </row>
    <row r="77" spans="1:35" x14ac:dyDescent="0.2">
      <c r="A77" s="108">
        <v>2022</v>
      </c>
      <c r="B77" s="108">
        <v>273</v>
      </c>
      <c r="C77" s="109" t="s">
        <v>415</v>
      </c>
      <c r="D77" s="208" t="s">
        <v>419</v>
      </c>
      <c r="E77" s="109" t="s">
        <v>298</v>
      </c>
      <c r="F77" s="209" t="s">
        <v>420</v>
      </c>
      <c r="G77" s="112">
        <v>65</v>
      </c>
      <c r="H77" s="112">
        <v>2.5</v>
      </c>
      <c r="I77" s="107" t="s">
        <v>118</v>
      </c>
      <c r="J77" s="112">
        <f t="shared" si="8"/>
        <v>62.5</v>
      </c>
      <c r="K77" s="210" t="s">
        <v>421</v>
      </c>
      <c r="L77" s="108">
        <v>2022</v>
      </c>
      <c r="M77" s="108">
        <v>4428</v>
      </c>
      <c r="N77" s="109" t="s">
        <v>415</v>
      </c>
      <c r="O77" s="111" t="s">
        <v>294</v>
      </c>
      <c r="P77" s="109" t="s">
        <v>295</v>
      </c>
      <c r="Q77" s="109" t="s">
        <v>295</v>
      </c>
      <c r="R77" s="108">
        <v>1</v>
      </c>
      <c r="S77" s="111" t="s">
        <v>132</v>
      </c>
      <c r="T77" s="108">
        <v>1000201</v>
      </c>
      <c r="U77" s="108">
        <v>10201</v>
      </c>
      <c r="V77" s="108">
        <v>10201</v>
      </c>
      <c r="W77" s="108">
        <v>13</v>
      </c>
      <c r="X77" s="113">
        <v>2022</v>
      </c>
      <c r="Y77" s="113">
        <v>327</v>
      </c>
      <c r="Z77" s="113">
        <v>0</v>
      </c>
      <c r="AA77" s="114" t="s">
        <v>117</v>
      </c>
      <c r="AB77" s="108">
        <v>585</v>
      </c>
      <c r="AC77" s="109" t="s">
        <v>422</v>
      </c>
      <c r="AD77" s="211" t="s">
        <v>423</v>
      </c>
      <c r="AE77" s="211" t="s">
        <v>353</v>
      </c>
      <c r="AF77" s="212">
        <f t="shared" si="9"/>
        <v>-17</v>
      </c>
      <c r="AG77" s="213">
        <f t="shared" si="10"/>
        <v>62.5</v>
      </c>
      <c r="AH77" s="214">
        <f t="shared" si="11"/>
        <v>-1062.5</v>
      </c>
      <c r="AI77" s="215" t="s">
        <v>124</v>
      </c>
    </row>
    <row r="78" spans="1:35" x14ac:dyDescent="0.2">
      <c r="A78" s="108">
        <v>2022</v>
      </c>
      <c r="B78" s="108">
        <v>274</v>
      </c>
      <c r="C78" s="109" t="s">
        <v>415</v>
      </c>
      <c r="D78" s="208" t="s">
        <v>424</v>
      </c>
      <c r="E78" s="109" t="s">
        <v>405</v>
      </c>
      <c r="F78" s="209" t="s">
        <v>425</v>
      </c>
      <c r="G78" s="112">
        <v>652.94000000000005</v>
      </c>
      <c r="H78" s="112">
        <v>0</v>
      </c>
      <c r="I78" s="107" t="s">
        <v>124</v>
      </c>
      <c r="J78" s="112">
        <f t="shared" si="8"/>
        <v>652.94000000000005</v>
      </c>
      <c r="K78" s="210" t="s">
        <v>426</v>
      </c>
      <c r="L78" s="108">
        <v>2022</v>
      </c>
      <c r="M78" s="108">
        <v>4427</v>
      </c>
      <c r="N78" s="109" t="s">
        <v>415</v>
      </c>
      <c r="O78" s="111" t="s">
        <v>427</v>
      </c>
      <c r="P78" s="109" t="s">
        <v>428</v>
      </c>
      <c r="Q78" s="109" t="s">
        <v>117</v>
      </c>
      <c r="R78" s="108" t="s">
        <v>429</v>
      </c>
      <c r="S78" s="111" t="s">
        <v>429</v>
      </c>
      <c r="T78" s="108">
        <v>1000402</v>
      </c>
      <c r="U78" s="108">
        <v>10402</v>
      </c>
      <c r="V78" s="108">
        <v>10402</v>
      </c>
      <c r="W78" s="108">
        <v>50</v>
      </c>
      <c r="X78" s="113">
        <v>2022</v>
      </c>
      <c r="Y78" s="113">
        <v>296</v>
      </c>
      <c r="Z78" s="113">
        <v>0</v>
      </c>
      <c r="AA78" s="114" t="s">
        <v>117</v>
      </c>
      <c r="AB78" s="108">
        <v>583</v>
      </c>
      <c r="AC78" s="109" t="s">
        <v>415</v>
      </c>
      <c r="AD78" s="211" t="s">
        <v>430</v>
      </c>
      <c r="AE78" s="211" t="s">
        <v>327</v>
      </c>
      <c r="AF78" s="212">
        <f t="shared" si="9"/>
        <v>-23</v>
      </c>
      <c r="AG78" s="213">
        <f t="shared" si="10"/>
        <v>652.94000000000005</v>
      </c>
      <c r="AH78" s="214">
        <f t="shared" si="11"/>
        <v>-15017.62</v>
      </c>
      <c r="AI78" s="215" t="s">
        <v>124</v>
      </c>
    </row>
    <row r="79" spans="1:35" x14ac:dyDescent="0.2">
      <c r="A79" s="108">
        <v>2022</v>
      </c>
      <c r="B79" s="108">
        <v>274</v>
      </c>
      <c r="C79" s="109" t="s">
        <v>415</v>
      </c>
      <c r="D79" s="208" t="s">
        <v>424</v>
      </c>
      <c r="E79" s="109" t="s">
        <v>405</v>
      </c>
      <c r="F79" s="209" t="s">
        <v>425</v>
      </c>
      <c r="G79" s="112">
        <v>1780.09</v>
      </c>
      <c r="H79" s="112">
        <v>438.74</v>
      </c>
      <c r="I79" s="107" t="s">
        <v>118</v>
      </c>
      <c r="J79" s="112">
        <f t="shared" si="8"/>
        <v>1341.35</v>
      </c>
      <c r="K79" s="210" t="s">
        <v>426</v>
      </c>
      <c r="L79" s="108">
        <v>2022</v>
      </c>
      <c r="M79" s="108">
        <v>4427</v>
      </c>
      <c r="N79" s="109" t="s">
        <v>415</v>
      </c>
      <c r="O79" s="111" t="s">
        <v>427</v>
      </c>
      <c r="P79" s="109" t="s">
        <v>428</v>
      </c>
      <c r="Q79" s="109" t="s">
        <v>117</v>
      </c>
      <c r="R79" s="108">
        <v>2</v>
      </c>
      <c r="S79" s="111" t="s">
        <v>121</v>
      </c>
      <c r="T79" s="108">
        <v>1000402</v>
      </c>
      <c r="U79" s="108">
        <v>10402</v>
      </c>
      <c r="V79" s="108">
        <v>10402</v>
      </c>
      <c r="W79" s="108">
        <v>50</v>
      </c>
      <c r="X79" s="113">
        <v>2022</v>
      </c>
      <c r="Y79" s="113">
        <v>294</v>
      </c>
      <c r="Z79" s="113">
        <v>0</v>
      </c>
      <c r="AA79" s="114" t="s">
        <v>117</v>
      </c>
      <c r="AB79" s="108">
        <v>582</v>
      </c>
      <c r="AC79" s="109" t="s">
        <v>415</v>
      </c>
      <c r="AD79" s="211" t="s">
        <v>430</v>
      </c>
      <c r="AE79" s="211" t="s">
        <v>327</v>
      </c>
      <c r="AF79" s="212">
        <f t="shared" si="9"/>
        <v>-23</v>
      </c>
      <c r="AG79" s="213">
        <f t="shared" si="10"/>
        <v>1341.35</v>
      </c>
      <c r="AH79" s="214">
        <f t="shared" si="11"/>
        <v>-30851.05</v>
      </c>
      <c r="AI79" s="215" t="s">
        <v>124</v>
      </c>
    </row>
    <row r="80" spans="1:35" x14ac:dyDescent="0.2">
      <c r="A80" s="108">
        <v>2022</v>
      </c>
      <c r="B80" s="108">
        <v>275</v>
      </c>
      <c r="C80" s="109" t="s">
        <v>422</v>
      </c>
      <c r="D80" s="208" t="s">
        <v>431</v>
      </c>
      <c r="E80" s="109" t="s">
        <v>422</v>
      </c>
      <c r="F80" s="209" t="s">
        <v>127</v>
      </c>
      <c r="G80" s="112">
        <v>4000</v>
      </c>
      <c r="H80" s="112">
        <v>721.31</v>
      </c>
      <c r="I80" s="107" t="s">
        <v>124</v>
      </c>
      <c r="J80" s="112">
        <f t="shared" si="8"/>
        <v>4000</v>
      </c>
      <c r="K80" s="210" t="s">
        <v>128</v>
      </c>
      <c r="L80" s="108">
        <v>2022</v>
      </c>
      <c r="M80" s="108">
        <v>4453</v>
      </c>
      <c r="N80" s="109" t="s">
        <v>422</v>
      </c>
      <c r="O80" s="111" t="s">
        <v>129</v>
      </c>
      <c r="P80" s="109" t="s">
        <v>130</v>
      </c>
      <c r="Q80" s="109" t="s">
        <v>131</v>
      </c>
      <c r="R80" s="108">
        <v>1</v>
      </c>
      <c r="S80" s="111" t="s">
        <v>132</v>
      </c>
      <c r="T80" s="108">
        <v>1000202</v>
      </c>
      <c r="U80" s="108">
        <v>10202</v>
      </c>
      <c r="V80" s="108">
        <v>10202</v>
      </c>
      <c r="W80" s="108">
        <v>2</v>
      </c>
      <c r="X80" s="113">
        <v>2022</v>
      </c>
      <c r="Y80" s="113">
        <v>84</v>
      </c>
      <c r="Z80" s="113">
        <v>0</v>
      </c>
      <c r="AA80" s="114" t="s">
        <v>117</v>
      </c>
      <c r="AB80" s="108">
        <v>610</v>
      </c>
      <c r="AC80" s="109" t="s">
        <v>389</v>
      </c>
      <c r="AD80" s="211" t="s">
        <v>432</v>
      </c>
      <c r="AE80" s="211" t="s">
        <v>397</v>
      </c>
      <c r="AF80" s="212">
        <f t="shared" si="9"/>
        <v>-15</v>
      </c>
      <c r="AG80" s="213">
        <f t="shared" si="10"/>
        <v>4000</v>
      </c>
      <c r="AH80" s="214">
        <f t="shared" si="11"/>
        <v>-60000</v>
      </c>
      <c r="AI80" s="215" t="s">
        <v>124</v>
      </c>
    </row>
    <row r="81" spans="1:35" x14ac:dyDescent="0.2">
      <c r="A81" s="108">
        <v>2022</v>
      </c>
      <c r="B81" s="108">
        <v>276</v>
      </c>
      <c r="C81" s="109" t="s">
        <v>422</v>
      </c>
      <c r="D81" s="208" t="s">
        <v>433</v>
      </c>
      <c r="E81" s="109" t="s">
        <v>434</v>
      </c>
      <c r="F81" s="209" t="s">
        <v>435</v>
      </c>
      <c r="G81" s="112">
        <v>484.71</v>
      </c>
      <c r="H81" s="112">
        <v>87.41</v>
      </c>
      <c r="I81" s="107" t="s">
        <v>118</v>
      </c>
      <c r="J81" s="112">
        <f t="shared" si="8"/>
        <v>397.29999999999995</v>
      </c>
      <c r="K81" s="210" t="s">
        <v>436</v>
      </c>
      <c r="L81" s="108">
        <v>2022</v>
      </c>
      <c r="M81" s="108">
        <v>4379</v>
      </c>
      <c r="N81" s="109" t="s">
        <v>296</v>
      </c>
      <c r="O81" s="111" t="s">
        <v>437</v>
      </c>
      <c r="P81" s="109" t="s">
        <v>438</v>
      </c>
      <c r="Q81" s="109" t="s">
        <v>438</v>
      </c>
      <c r="R81" s="108">
        <v>2</v>
      </c>
      <c r="S81" s="111" t="s">
        <v>121</v>
      </c>
      <c r="T81" s="108">
        <v>1000402</v>
      </c>
      <c r="U81" s="108">
        <v>10402</v>
      </c>
      <c r="V81" s="108">
        <v>10402</v>
      </c>
      <c r="W81" s="108">
        <v>3</v>
      </c>
      <c r="X81" s="113">
        <v>2022</v>
      </c>
      <c r="Y81" s="113">
        <v>275</v>
      </c>
      <c r="Z81" s="113">
        <v>0</v>
      </c>
      <c r="AA81" s="114" t="s">
        <v>117</v>
      </c>
      <c r="AB81" s="108">
        <v>589</v>
      </c>
      <c r="AC81" s="109" t="s">
        <v>352</v>
      </c>
      <c r="AD81" s="211" t="s">
        <v>416</v>
      </c>
      <c r="AE81" s="211" t="s">
        <v>353</v>
      </c>
      <c r="AF81" s="212">
        <f t="shared" si="9"/>
        <v>-14</v>
      </c>
      <c r="AG81" s="213">
        <f t="shared" si="10"/>
        <v>397.29999999999995</v>
      </c>
      <c r="AH81" s="214">
        <f t="shared" si="11"/>
        <v>-5562.1999999999989</v>
      </c>
      <c r="AI81" s="215" t="s">
        <v>124</v>
      </c>
    </row>
    <row r="82" spans="1:35" x14ac:dyDescent="0.2">
      <c r="A82" s="108">
        <v>2022</v>
      </c>
      <c r="B82" s="108">
        <v>277</v>
      </c>
      <c r="C82" s="109" t="s">
        <v>422</v>
      </c>
      <c r="D82" s="208" t="s">
        <v>439</v>
      </c>
      <c r="E82" s="109" t="s">
        <v>440</v>
      </c>
      <c r="F82" s="209" t="s">
        <v>441</v>
      </c>
      <c r="G82" s="112">
        <v>269.10000000000002</v>
      </c>
      <c r="H82" s="112">
        <v>48.53</v>
      </c>
      <c r="I82" s="107" t="s">
        <v>118</v>
      </c>
      <c r="J82" s="112">
        <f t="shared" si="8"/>
        <v>220.57000000000002</v>
      </c>
      <c r="K82" s="210" t="s">
        <v>442</v>
      </c>
      <c r="L82" s="108">
        <v>2022</v>
      </c>
      <c r="M82" s="108">
        <v>4452</v>
      </c>
      <c r="N82" s="109" t="s">
        <v>422</v>
      </c>
      <c r="O82" s="111" t="s">
        <v>443</v>
      </c>
      <c r="P82" s="109" t="s">
        <v>444</v>
      </c>
      <c r="Q82" s="109" t="s">
        <v>444</v>
      </c>
      <c r="R82" s="108">
        <v>2</v>
      </c>
      <c r="S82" s="111" t="s">
        <v>121</v>
      </c>
      <c r="T82" s="108">
        <v>1000402</v>
      </c>
      <c r="U82" s="108">
        <v>10402</v>
      </c>
      <c r="V82" s="108">
        <v>10402</v>
      </c>
      <c r="W82" s="108">
        <v>50</v>
      </c>
      <c r="X82" s="113">
        <v>2022</v>
      </c>
      <c r="Y82" s="113">
        <v>288</v>
      </c>
      <c r="Z82" s="113">
        <v>0</v>
      </c>
      <c r="AA82" s="114" t="s">
        <v>117</v>
      </c>
      <c r="AB82" s="108">
        <v>590</v>
      </c>
      <c r="AC82" s="109" t="s">
        <v>352</v>
      </c>
      <c r="AD82" s="211" t="s">
        <v>445</v>
      </c>
      <c r="AE82" s="211" t="s">
        <v>353</v>
      </c>
      <c r="AF82" s="212">
        <f t="shared" si="9"/>
        <v>-20</v>
      </c>
      <c r="AG82" s="213">
        <f t="shared" si="10"/>
        <v>220.57000000000002</v>
      </c>
      <c r="AH82" s="214">
        <f t="shared" si="11"/>
        <v>-4411.4000000000005</v>
      </c>
      <c r="AI82" s="215" t="s">
        <v>124</v>
      </c>
    </row>
    <row r="83" spans="1:35" x14ac:dyDescent="0.2">
      <c r="A83" s="108">
        <v>2022</v>
      </c>
      <c r="B83" s="108">
        <v>278</v>
      </c>
      <c r="C83" s="109" t="s">
        <v>446</v>
      </c>
      <c r="D83" s="208" t="s">
        <v>447</v>
      </c>
      <c r="E83" s="109" t="s">
        <v>318</v>
      </c>
      <c r="F83" s="209" t="s">
        <v>448</v>
      </c>
      <c r="G83" s="112">
        <v>3788.14</v>
      </c>
      <c r="H83" s="112">
        <v>536.95000000000005</v>
      </c>
      <c r="I83" s="107" t="s">
        <v>118</v>
      </c>
      <c r="J83" s="112">
        <f t="shared" si="8"/>
        <v>3251.1899999999996</v>
      </c>
      <c r="K83" s="210" t="s">
        <v>449</v>
      </c>
      <c r="L83" s="108">
        <v>2022</v>
      </c>
      <c r="M83" s="108">
        <v>4177</v>
      </c>
      <c r="N83" s="109" t="s">
        <v>337</v>
      </c>
      <c r="O83" s="111" t="s">
        <v>450</v>
      </c>
      <c r="P83" s="109" t="s">
        <v>451</v>
      </c>
      <c r="Q83" s="109" t="s">
        <v>452</v>
      </c>
      <c r="R83" s="108">
        <v>2</v>
      </c>
      <c r="S83" s="111" t="s">
        <v>121</v>
      </c>
      <c r="T83" s="108">
        <v>2000101</v>
      </c>
      <c r="U83" s="108">
        <v>20101</v>
      </c>
      <c r="V83" s="108">
        <v>20101</v>
      </c>
      <c r="W83" s="108">
        <v>3</v>
      </c>
      <c r="X83" s="113">
        <v>2022</v>
      </c>
      <c r="Y83" s="113">
        <v>176</v>
      </c>
      <c r="Z83" s="113">
        <v>0</v>
      </c>
      <c r="AA83" s="114" t="s">
        <v>117</v>
      </c>
      <c r="AB83" s="108">
        <v>611</v>
      </c>
      <c r="AC83" s="109" t="s">
        <v>389</v>
      </c>
      <c r="AD83" s="211" t="s">
        <v>353</v>
      </c>
      <c r="AE83" s="211" t="s">
        <v>397</v>
      </c>
      <c r="AF83" s="212">
        <f t="shared" si="9"/>
        <v>6</v>
      </c>
      <c r="AG83" s="213">
        <f t="shared" si="10"/>
        <v>3251.1899999999996</v>
      </c>
      <c r="AH83" s="214">
        <f t="shared" si="11"/>
        <v>19507.14</v>
      </c>
      <c r="AI83" s="215" t="s">
        <v>124</v>
      </c>
    </row>
    <row r="84" spans="1:35" x14ac:dyDescent="0.2">
      <c r="A84" s="108">
        <v>2022</v>
      </c>
      <c r="B84" s="108">
        <v>279</v>
      </c>
      <c r="C84" s="109" t="s">
        <v>446</v>
      </c>
      <c r="D84" s="208" t="s">
        <v>453</v>
      </c>
      <c r="E84" s="109" t="s">
        <v>422</v>
      </c>
      <c r="F84" s="209" t="s">
        <v>454</v>
      </c>
      <c r="G84" s="112">
        <v>3686.84</v>
      </c>
      <c r="H84" s="112">
        <v>664.84</v>
      </c>
      <c r="I84" s="107" t="s">
        <v>118</v>
      </c>
      <c r="J84" s="112">
        <f t="shared" si="8"/>
        <v>3022</v>
      </c>
      <c r="K84" s="210" t="s">
        <v>117</v>
      </c>
      <c r="L84" s="108">
        <v>2022</v>
      </c>
      <c r="M84" s="108">
        <v>4467</v>
      </c>
      <c r="N84" s="109" t="s">
        <v>446</v>
      </c>
      <c r="O84" s="111" t="s">
        <v>119</v>
      </c>
      <c r="P84" s="109" t="s">
        <v>120</v>
      </c>
      <c r="Q84" s="109" t="s">
        <v>120</v>
      </c>
      <c r="R84" s="108" t="s">
        <v>429</v>
      </c>
      <c r="S84" s="111" t="s">
        <v>429</v>
      </c>
      <c r="T84" s="108">
        <v>4000005</v>
      </c>
      <c r="U84" s="108">
        <v>4005</v>
      </c>
      <c r="V84" s="108">
        <v>4005</v>
      </c>
      <c r="W84" s="108">
        <v>2</v>
      </c>
      <c r="X84" s="113">
        <v>2022</v>
      </c>
      <c r="Y84" s="113">
        <v>164</v>
      </c>
      <c r="Z84" s="113">
        <v>0</v>
      </c>
      <c r="AA84" s="114" t="s">
        <v>117</v>
      </c>
      <c r="AB84" s="108">
        <v>639</v>
      </c>
      <c r="AC84" s="109" t="s">
        <v>455</v>
      </c>
      <c r="AD84" s="211" t="s">
        <v>456</v>
      </c>
      <c r="AE84" s="211" t="s">
        <v>457</v>
      </c>
      <c r="AF84" s="212">
        <f t="shared" si="9"/>
        <v>-3</v>
      </c>
      <c r="AG84" s="213">
        <f t="shared" si="10"/>
        <v>3022</v>
      </c>
      <c r="AH84" s="214">
        <f t="shared" si="11"/>
        <v>-9066</v>
      </c>
      <c r="AI84" s="215" t="s">
        <v>124</v>
      </c>
    </row>
    <row r="85" spans="1:35" x14ac:dyDescent="0.2">
      <c r="A85" s="108">
        <v>2022</v>
      </c>
      <c r="B85" s="108">
        <v>281</v>
      </c>
      <c r="C85" s="109" t="s">
        <v>352</v>
      </c>
      <c r="D85" s="208" t="s">
        <v>458</v>
      </c>
      <c r="E85" s="109" t="s">
        <v>327</v>
      </c>
      <c r="F85" s="209" t="s">
        <v>459</v>
      </c>
      <c r="G85" s="112">
        <v>152.5</v>
      </c>
      <c r="H85" s="112">
        <v>27.5</v>
      </c>
      <c r="I85" s="107" t="s">
        <v>118</v>
      </c>
      <c r="J85" s="112">
        <f t="shared" si="8"/>
        <v>125</v>
      </c>
      <c r="K85" s="210" t="s">
        <v>460</v>
      </c>
      <c r="L85" s="108">
        <v>2022</v>
      </c>
      <c r="M85" s="108">
        <v>4498</v>
      </c>
      <c r="N85" s="109" t="s">
        <v>352</v>
      </c>
      <c r="O85" s="111" t="s">
        <v>461</v>
      </c>
      <c r="P85" s="109" t="s">
        <v>462</v>
      </c>
      <c r="Q85" s="109" t="s">
        <v>462</v>
      </c>
      <c r="R85" s="108">
        <v>2</v>
      </c>
      <c r="S85" s="111" t="s">
        <v>121</v>
      </c>
      <c r="T85" s="108">
        <v>1000402</v>
      </c>
      <c r="U85" s="108">
        <v>10402</v>
      </c>
      <c r="V85" s="108">
        <v>10402</v>
      </c>
      <c r="W85" s="108">
        <v>50</v>
      </c>
      <c r="X85" s="113">
        <v>2022</v>
      </c>
      <c r="Y85" s="113">
        <v>211</v>
      </c>
      <c r="Z85" s="113">
        <v>0</v>
      </c>
      <c r="AA85" s="114" t="s">
        <v>117</v>
      </c>
      <c r="AB85" s="108">
        <v>592</v>
      </c>
      <c r="AC85" s="109" t="s">
        <v>356</v>
      </c>
      <c r="AD85" s="211" t="s">
        <v>463</v>
      </c>
      <c r="AE85" s="211" t="s">
        <v>353</v>
      </c>
      <c r="AF85" s="212">
        <f t="shared" si="9"/>
        <v>-23</v>
      </c>
      <c r="AG85" s="213">
        <f t="shared" si="10"/>
        <v>125</v>
      </c>
      <c r="AH85" s="214">
        <f t="shared" si="11"/>
        <v>-2875</v>
      </c>
      <c r="AI85" s="215" t="s">
        <v>124</v>
      </c>
    </row>
    <row r="86" spans="1:35" x14ac:dyDescent="0.2">
      <c r="A86" s="108">
        <v>2022</v>
      </c>
      <c r="B86" s="108">
        <v>282</v>
      </c>
      <c r="C86" s="109" t="s">
        <v>352</v>
      </c>
      <c r="D86" s="208" t="s">
        <v>464</v>
      </c>
      <c r="E86" s="109" t="s">
        <v>446</v>
      </c>
      <c r="F86" s="209" t="s">
        <v>465</v>
      </c>
      <c r="G86" s="112">
        <v>8.17</v>
      </c>
      <c r="H86" s="112">
        <v>0</v>
      </c>
      <c r="I86" s="107" t="s">
        <v>124</v>
      </c>
      <c r="J86" s="112">
        <f t="shared" si="8"/>
        <v>8.17</v>
      </c>
      <c r="K86" s="210" t="s">
        <v>367</v>
      </c>
      <c r="L86" s="108">
        <v>2022</v>
      </c>
      <c r="M86" s="108">
        <v>4497</v>
      </c>
      <c r="N86" s="109" t="s">
        <v>352</v>
      </c>
      <c r="O86" s="111" t="s">
        <v>368</v>
      </c>
      <c r="P86" s="109" t="s">
        <v>369</v>
      </c>
      <c r="Q86" s="109" t="s">
        <v>370</v>
      </c>
      <c r="R86" s="108">
        <v>1</v>
      </c>
      <c r="S86" s="111" t="s">
        <v>132</v>
      </c>
      <c r="T86" s="108">
        <v>1000202</v>
      </c>
      <c r="U86" s="108">
        <v>10202</v>
      </c>
      <c r="V86" s="108">
        <v>10202</v>
      </c>
      <c r="W86" s="108">
        <v>2</v>
      </c>
      <c r="X86" s="113">
        <v>2022</v>
      </c>
      <c r="Y86" s="113">
        <v>339</v>
      </c>
      <c r="Z86" s="113">
        <v>0</v>
      </c>
      <c r="AA86" s="114" t="s">
        <v>117</v>
      </c>
      <c r="AB86" s="108">
        <v>593</v>
      </c>
      <c r="AC86" s="109" t="s">
        <v>356</v>
      </c>
      <c r="AD86" s="211" t="s">
        <v>466</v>
      </c>
      <c r="AE86" s="211" t="s">
        <v>353</v>
      </c>
      <c r="AF86" s="212">
        <f t="shared" si="9"/>
        <v>-24</v>
      </c>
      <c r="AG86" s="213">
        <f t="shared" si="10"/>
        <v>8.17</v>
      </c>
      <c r="AH86" s="214">
        <f t="shared" si="11"/>
        <v>-196.07999999999998</v>
      </c>
      <c r="AI86" s="215" t="s">
        <v>124</v>
      </c>
    </row>
    <row r="87" spans="1:35" x14ac:dyDescent="0.2">
      <c r="A87" s="108">
        <v>2022</v>
      </c>
      <c r="B87" s="108">
        <v>283</v>
      </c>
      <c r="C87" s="109" t="s">
        <v>352</v>
      </c>
      <c r="D87" s="208" t="s">
        <v>467</v>
      </c>
      <c r="E87" s="109" t="s">
        <v>327</v>
      </c>
      <c r="F87" s="209" t="s">
        <v>117</v>
      </c>
      <c r="G87" s="112">
        <v>201.34</v>
      </c>
      <c r="H87" s="112">
        <v>0</v>
      </c>
      <c r="I87" s="107" t="s">
        <v>118</v>
      </c>
      <c r="J87" s="112">
        <f t="shared" si="8"/>
        <v>201.34</v>
      </c>
      <c r="K87" s="210" t="s">
        <v>117</v>
      </c>
      <c r="L87" s="108">
        <v>2022</v>
      </c>
      <c r="M87" s="108">
        <v>4496</v>
      </c>
      <c r="N87" s="109" t="s">
        <v>352</v>
      </c>
      <c r="O87" s="111" t="s">
        <v>468</v>
      </c>
      <c r="P87" s="109" t="s">
        <v>469</v>
      </c>
      <c r="Q87" s="109" t="s">
        <v>469</v>
      </c>
      <c r="R87" s="108">
        <v>1</v>
      </c>
      <c r="S87" s="111" t="s">
        <v>132</v>
      </c>
      <c r="T87" s="108">
        <v>1000204</v>
      </c>
      <c r="U87" s="108">
        <v>10204</v>
      </c>
      <c r="V87" s="108">
        <v>10204</v>
      </c>
      <c r="W87" s="108">
        <v>1</v>
      </c>
      <c r="X87" s="113">
        <v>2022</v>
      </c>
      <c r="Y87" s="113">
        <v>68</v>
      </c>
      <c r="Z87" s="113">
        <v>0</v>
      </c>
      <c r="AA87" s="114" t="s">
        <v>117</v>
      </c>
      <c r="AB87" s="108">
        <v>594</v>
      </c>
      <c r="AC87" s="109" t="s">
        <v>356</v>
      </c>
      <c r="AD87" s="211" t="s">
        <v>466</v>
      </c>
      <c r="AE87" s="211" t="s">
        <v>353</v>
      </c>
      <c r="AF87" s="212">
        <f t="shared" si="9"/>
        <v>-24</v>
      </c>
      <c r="AG87" s="213">
        <f t="shared" si="10"/>
        <v>201.34</v>
      </c>
      <c r="AH87" s="214">
        <f t="shared" si="11"/>
        <v>-4832.16</v>
      </c>
      <c r="AI87" s="215" t="s">
        <v>124</v>
      </c>
    </row>
    <row r="88" spans="1:35" x14ac:dyDescent="0.2">
      <c r="A88" s="108">
        <v>2022</v>
      </c>
      <c r="B88" s="108">
        <v>283</v>
      </c>
      <c r="C88" s="109" t="s">
        <v>352</v>
      </c>
      <c r="D88" s="208" t="s">
        <v>467</v>
      </c>
      <c r="E88" s="109" t="s">
        <v>327</v>
      </c>
      <c r="F88" s="209" t="s">
        <v>117</v>
      </c>
      <c r="G88" s="112">
        <v>3534.65</v>
      </c>
      <c r="H88" s="112">
        <v>0</v>
      </c>
      <c r="I88" s="107" t="s">
        <v>118</v>
      </c>
      <c r="J88" s="112">
        <f t="shared" si="8"/>
        <v>3534.65</v>
      </c>
      <c r="K88" s="210" t="s">
        <v>117</v>
      </c>
      <c r="L88" s="108">
        <v>2022</v>
      </c>
      <c r="M88" s="108">
        <v>4496</v>
      </c>
      <c r="N88" s="109" t="s">
        <v>352</v>
      </c>
      <c r="O88" s="111" t="s">
        <v>468</v>
      </c>
      <c r="P88" s="109" t="s">
        <v>469</v>
      </c>
      <c r="Q88" s="109" t="s">
        <v>469</v>
      </c>
      <c r="R88" s="108">
        <v>1</v>
      </c>
      <c r="S88" s="111" t="s">
        <v>132</v>
      </c>
      <c r="T88" s="108">
        <v>3000203</v>
      </c>
      <c r="U88" s="108">
        <v>30203</v>
      </c>
      <c r="V88" s="108">
        <v>30203</v>
      </c>
      <c r="W88" s="108">
        <v>1</v>
      </c>
      <c r="X88" s="113">
        <v>2022</v>
      </c>
      <c r="Y88" s="113">
        <v>69</v>
      </c>
      <c r="Z88" s="113">
        <v>0</v>
      </c>
      <c r="AA88" s="114" t="s">
        <v>117</v>
      </c>
      <c r="AB88" s="108">
        <v>595</v>
      </c>
      <c r="AC88" s="109" t="s">
        <v>356</v>
      </c>
      <c r="AD88" s="211" t="s">
        <v>466</v>
      </c>
      <c r="AE88" s="211" t="s">
        <v>353</v>
      </c>
      <c r="AF88" s="212">
        <f t="shared" si="9"/>
        <v>-24</v>
      </c>
      <c r="AG88" s="213">
        <f t="shared" si="10"/>
        <v>3534.65</v>
      </c>
      <c r="AH88" s="214">
        <f t="shared" si="11"/>
        <v>-84831.6</v>
      </c>
      <c r="AI88" s="215" t="s">
        <v>124</v>
      </c>
    </row>
    <row r="89" spans="1:35" x14ac:dyDescent="0.2">
      <c r="A89" s="108">
        <v>2022</v>
      </c>
      <c r="B89" s="108">
        <v>284</v>
      </c>
      <c r="C89" s="109" t="s">
        <v>389</v>
      </c>
      <c r="D89" s="208" t="s">
        <v>470</v>
      </c>
      <c r="E89" s="109" t="s">
        <v>327</v>
      </c>
      <c r="F89" s="209" t="s">
        <v>471</v>
      </c>
      <c r="G89" s="112">
        <v>1715.32</v>
      </c>
      <c r="H89" s="112">
        <v>309.32</v>
      </c>
      <c r="I89" s="107" t="s">
        <v>118</v>
      </c>
      <c r="J89" s="112">
        <f t="shared" si="8"/>
        <v>1406</v>
      </c>
      <c r="K89" s="210" t="s">
        <v>472</v>
      </c>
      <c r="L89" s="108">
        <v>2022</v>
      </c>
      <c r="M89" s="108">
        <v>4495</v>
      </c>
      <c r="N89" s="109" t="s">
        <v>352</v>
      </c>
      <c r="O89" s="111" t="s">
        <v>461</v>
      </c>
      <c r="P89" s="109" t="s">
        <v>462</v>
      </c>
      <c r="Q89" s="109" t="s">
        <v>462</v>
      </c>
      <c r="R89" s="108">
        <v>2</v>
      </c>
      <c r="S89" s="111" t="s">
        <v>121</v>
      </c>
      <c r="T89" s="108">
        <v>1000402</v>
      </c>
      <c r="U89" s="108">
        <v>10402</v>
      </c>
      <c r="V89" s="108">
        <v>10402</v>
      </c>
      <c r="W89" s="108">
        <v>50</v>
      </c>
      <c r="X89" s="113">
        <v>2022</v>
      </c>
      <c r="Y89" s="113">
        <v>38</v>
      </c>
      <c r="Z89" s="113">
        <v>0</v>
      </c>
      <c r="AA89" s="114" t="s">
        <v>117</v>
      </c>
      <c r="AB89" s="108">
        <v>598</v>
      </c>
      <c r="AC89" s="109" t="s">
        <v>389</v>
      </c>
      <c r="AD89" s="211" t="s">
        <v>466</v>
      </c>
      <c r="AE89" s="211" t="s">
        <v>397</v>
      </c>
      <c r="AF89" s="212">
        <f t="shared" si="9"/>
        <v>-18</v>
      </c>
      <c r="AG89" s="213">
        <f t="shared" si="10"/>
        <v>1406</v>
      </c>
      <c r="AH89" s="214">
        <f t="shared" si="11"/>
        <v>-25308</v>
      </c>
      <c r="AI89" s="215" t="s">
        <v>124</v>
      </c>
    </row>
    <row r="90" spans="1:35" x14ac:dyDescent="0.2">
      <c r="A90" s="108">
        <v>2022</v>
      </c>
      <c r="B90" s="108">
        <v>285</v>
      </c>
      <c r="C90" s="109" t="s">
        <v>389</v>
      </c>
      <c r="D90" s="208" t="s">
        <v>473</v>
      </c>
      <c r="E90" s="109" t="s">
        <v>378</v>
      </c>
      <c r="F90" s="209" t="s">
        <v>474</v>
      </c>
      <c r="G90" s="112">
        <v>3690.16</v>
      </c>
      <c r="H90" s="112">
        <v>665.44</v>
      </c>
      <c r="I90" s="107" t="s">
        <v>124</v>
      </c>
      <c r="J90" s="112">
        <f t="shared" si="8"/>
        <v>3690.16</v>
      </c>
      <c r="K90" s="210" t="s">
        <v>475</v>
      </c>
      <c r="L90" s="108">
        <v>2022</v>
      </c>
      <c r="M90" s="108">
        <v>4559</v>
      </c>
      <c r="N90" s="109" t="s">
        <v>378</v>
      </c>
      <c r="O90" s="111" t="s">
        <v>476</v>
      </c>
      <c r="P90" s="109" t="s">
        <v>477</v>
      </c>
      <c r="Q90" s="109" t="s">
        <v>478</v>
      </c>
      <c r="R90" s="108">
        <v>1</v>
      </c>
      <c r="S90" s="111" t="s">
        <v>132</v>
      </c>
      <c r="T90" s="108">
        <v>1000102</v>
      </c>
      <c r="U90" s="108">
        <v>10102</v>
      </c>
      <c r="V90" s="108">
        <v>10102</v>
      </c>
      <c r="W90" s="108">
        <v>5</v>
      </c>
      <c r="X90" s="113">
        <v>2022</v>
      </c>
      <c r="Y90" s="113">
        <v>342</v>
      </c>
      <c r="Z90" s="113">
        <v>0</v>
      </c>
      <c r="AA90" s="114" t="s">
        <v>117</v>
      </c>
      <c r="AB90" s="108">
        <v>607</v>
      </c>
      <c r="AC90" s="109" t="s">
        <v>389</v>
      </c>
      <c r="AD90" s="211" t="s">
        <v>479</v>
      </c>
      <c r="AE90" s="211" t="s">
        <v>397</v>
      </c>
      <c r="AF90" s="212">
        <f t="shared" si="9"/>
        <v>-27</v>
      </c>
      <c r="AG90" s="213">
        <f t="shared" si="10"/>
        <v>3690.16</v>
      </c>
      <c r="AH90" s="214">
        <f t="shared" si="11"/>
        <v>-99634.319999999992</v>
      </c>
      <c r="AI90" s="215" t="s">
        <v>124</v>
      </c>
    </row>
    <row r="91" spans="1:35" x14ac:dyDescent="0.2">
      <c r="A91" s="108">
        <v>2022</v>
      </c>
      <c r="B91" s="108">
        <v>286</v>
      </c>
      <c r="C91" s="109" t="s">
        <v>397</v>
      </c>
      <c r="D91" s="208" t="s">
        <v>480</v>
      </c>
      <c r="E91" s="109" t="s">
        <v>389</v>
      </c>
      <c r="F91" s="209" t="s">
        <v>265</v>
      </c>
      <c r="G91" s="112">
        <v>277.68</v>
      </c>
      <c r="H91" s="112">
        <v>50.07</v>
      </c>
      <c r="I91" s="107" t="s">
        <v>118</v>
      </c>
      <c r="J91" s="112">
        <f t="shared" si="8"/>
        <v>227.61</v>
      </c>
      <c r="K91" s="210" t="s">
        <v>266</v>
      </c>
      <c r="L91" s="108">
        <v>2022</v>
      </c>
      <c r="M91" s="108">
        <v>4611</v>
      </c>
      <c r="N91" s="109" t="s">
        <v>397</v>
      </c>
      <c r="O91" s="111" t="s">
        <v>267</v>
      </c>
      <c r="P91" s="109" t="s">
        <v>268</v>
      </c>
      <c r="Q91" s="109" t="s">
        <v>268</v>
      </c>
      <c r="R91" s="108">
        <v>1</v>
      </c>
      <c r="S91" s="111" t="s">
        <v>132</v>
      </c>
      <c r="T91" s="108">
        <v>1000202</v>
      </c>
      <c r="U91" s="108">
        <v>10202</v>
      </c>
      <c r="V91" s="108">
        <v>10202</v>
      </c>
      <c r="W91" s="108">
        <v>29</v>
      </c>
      <c r="X91" s="113">
        <v>2022</v>
      </c>
      <c r="Y91" s="113">
        <v>188</v>
      </c>
      <c r="Z91" s="113">
        <v>0</v>
      </c>
      <c r="AA91" s="114" t="s">
        <v>117</v>
      </c>
      <c r="AB91" s="108">
        <v>622</v>
      </c>
      <c r="AC91" s="109" t="s">
        <v>397</v>
      </c>
      <c r="AD91" s="211" t="s">
        <v>481</v>
      </c>
      <c r="AE91" s="211" t="s">
        <v>482</v>
      </c>
      <c r="AF91" s="212">
        <f t="shared" si="9"/>
        <v>-24</v>
      </c>
      <c r="AG91" s="213">
        <f t="shared" si="10"/>
        <v>227.61</v>
      </c>
      <c r="AH91" s="214">
        <f t="shared" si="11"/>
        <v>-5462.64</v>
      </c>
      <c r="AI91" s="215" t="s">
        <v>124</v>
      </c>
    </row>
    <row r="92" spans="1:35" x14ac:dyDescent="0.2">
      <c r="A92" s="108">
        <v>2022</v>
      </c>
      <c r="B92" s="108">
        <v>287</v>
      </c>
      <c r="C92" s="109" t="s">
        <v>483</v>
      </c>
      <c r="D92" s="208" t="s">
        <v>484</v>
      </c>
      <c r="E92" s="109" t="s">
        <v>378</v>
      </c>
      <c r="F92" s="209" t="s">
        <v>485</v>
      </c>
      <c r="G92" s="112">
        <v>156.21</v>
      </c>
      <c r="H92" s="112">
        <v>28.17</v>
      </c>
      <c r="I92" s="107" t="s">
        <v>118</v>
      </c>
      <c r="J92" s="112">
        <f t="shared" si="8"/>
        <v>128.04000000000002</v>
      </c>
      <c r="K92" s="210" t="s">
        <v>260</v>
      </c>
      <c r="L92" s="108">
        <v>2022</v>
      </c>
      <c r="M92" s="108">
        <v>4621</v>
      </c>
      <c r="N92" s="109" t="s">
        <v>404</v>
      </c>
      <c r="O92" s="111" t="s">
        <v>249</v>
      </c>
      <c r="P92" s="109" t="s">
        <v>250</v>
      </c>
      <c r="Q92" s="109" t="s">
        <v>250</v>
      </c>
      <c r="R92" s="108">
        <v>1</v>
      </c>
      <c r="S92" s="111" t="s">
        <v>132</v>
      </c>
      <c r="T92" s="108">
        <v>1000202</v>
      </c>
      <c r="U92" s="108">
        <v>10202</v>
      </c>
      <c r="V92" s="108">
        <v>10202</v>
      </c>
      <c r="W92" s="108">
        <v>29</v>
      </c>
      <c r="X92" s="113">
        <v>2022</v>
      </c>
      <c r="Y92" s="113">
        <v>134</v>
      </c>
      <c r="Z92" s="113">
        <v>0</v>
      </c>
      <c r="AA92" s="114" t="s">
        <v>117</v>
      </c>
      <c r="AB92" s="108">
        <v>631</v>
      </c>
      <c r="AC92" s="109" t="s">
        <v>408</v>
      </c>
      <c r="AD92" s="211" t="s">
        <v>486</v>
      </c>
      <c r="AE92" s="211" t="s">
        <v>457</v>
      </c>
      <c r="AF92" s="212">
        <f t="shared" si="9"/>
        <v>-18</v>
      </c>
      <c r="AG92" s="213">
        <f t="shared" si="10"/>
        <v>128.04000000000002</v>
      </c>
      <c r="AH92" s="214">
        <f t="shared" si="11"/>
        <v>-2304.7200000000003</v>
      </c>
      <c r="AI92" s="215" t="s">
        <v>124</v>
      </c>
    </row>
    <row r="93" spans="1:35" x14ac:dyDescent="0.2">
      <c r="A93" s="108">
        <v>2022</v>
      </c>
      <c r="B93" s="108">
        <v>288</v>
      </c>
      <c r="C93" s="109" t="s">
        <v>483</v>
      </c>
      <c r="D93" s="208" t="s">
        <v>487</v>
      </c>
      <c r="E93" s="109" t="s">
        <v>378</v>
      </c>
      <c r="F93" s="209" t="s">
        <v>488</v>
      </c>
      <c r="G93" s="112">
        <v>99.7</v>
      </c>
      <c r="H93" s="112">
        <v>17.98</v>
      </c>
      <c r="I93" s="107" t="s">
        <v>118</v>
      </c>
      <c r="J93" s="112">
        <f t="shared" si="8"/>
        <v>81.72</v>
      </c>
      <c r="K93" s="210" t="s">
        <v>247</v>
      </c>
      <c r="L93" s="108">
        <v>2022</v>
      </c>
      <c r="M93" s="108">
        <v>4640</v>
      </c>
      <c r="N93" s="109" t="s">
        <v>483</v>
      </c>
      <c r="O93" s="111" t="s">
        <v>249</v>
      </c>
      <c r="P93" s="109" t="s">
        <v>250</v>
      </c>
      <c r="Q93" s="109" t="s">
        <v>250</v>
      </c>
      <c r="R93" s="108">
        <v>1</v>
      </c>
      <c r="S93" s="111" t="s">
        <v>132</v>
      </c>
      <c r="T93" s="108">
        <v>1000202</v>
      </c>
      <c r="U93" s="108">
        <v>10202</v>
      </c>
      <c r="V93" s="108">
        <v>10202</v>
      </c>
      <c r="W93" s="108">
        <v>29</v>
      </c>
      <c r="X93" s="113">
        <v>2022</v>
      </c>
      <c r="Y93" s="113">
        <v>187</v>
      </c>
      <c r="Z93" s="113">
        <v>0</v>
      </c>
      <c r="AA93" s="114" t="s">
        <v>117</v>
      </c>
      <c r="AB93" s="108">
        <v>629</v>
      </c>
      <c r="AC93" s="109" t="s">
        <v>408</v>
      </c>
      <c r="AD93" s="211" t="s">
        <v>489</v>
      </c>
      <c r="AE93" s="211" t="s">
        <v>457</v>
      </c>
      <c r="AF93" s="212">
        <f t="shared" si="9"/>
        <v>-19</v>
      </c>
      <c r="AG93" s="213">
        <f t="shared" si="10"/>
        <v>81.72</v>
      </c>
      <c r="AH93" s="214">
        <f t="shared" si="11"/>
        <v>-1552.68</v>
      </c>
      <c r="AI93" s="215" t="s">
        <v>124</v>
      </c>
    </row>
    <row r="94" spans="1:35" x14ac:dyDescent="0.2">
      <c r="A94" s="108">
        <v>2022</v>
      </c>
      <c r="B94" s="108">
        <v>289</v>
      </c>
      <c r="C94" s="109" t="s">
        <v>483</v>
      </c>
      <c r="D94" s="208" t="s">
        <v>490</v>
      </c>
      <c r="E94" s="109" t="s">
        <v>378</v>
      </c>
      <c r="F94" s="209" t="s">
        <v>485</v>
      </c>
      <c r="G94" s="112">
        <v>165.04</v>
      </c>
      <c r="H94" s="112">
        <v>29.76</v>
      </c>
      <c r="I94" s="107" t="s">
        <v>118</v>
      </c>
      <c r="J94" s="112">
        <f t="shared" si="8"/>
        <v>135.28</v>
      </c>
      <c r="K94" s="210" t="s">
        <v>260</v>
      </c>
      <c r="L94" s="108">
        <v>2022</v>
      </c>
      <c r="M94" s="108">
        <v>4641</v>
      </c>
      <c r="N94" s="109" t="s">
        <v>483</v>
      </c>
      <c r="O94" s="111" t="s">
        <v>249</v>
      </c>
      <c r="P94" s="109" t="s">
        <v>250</v>
      </c>
      <c r="Q94" s="109" t="s">
        <v>250</v>
      </c>
      <c r="R94" s="108">
        <v>1</v>
      </c>
      <c r="S94" s="111" t="s">
        <v>132</v>
      </c>
      <c r="T94" s="108">
        <v>1000202</v>
      </c>
      <c r="U94" s="108">
        <v>10202</v>
      </c>
      <c r="V94" s="108">
        <v>10202</v>
      </c>
      <c r="W94" s="108">
        <v>29</v>
      </c>
      <c r="X94" s="113">
        <v>2022</v>
      </c>
      <c r="Y94" s="113">
        <v>134</v>
      </c>
      <c r="Z94" s="113">
        <v>0</v>
      </c>
      <c r="AA94" s="114" t="s">
        <v>117</v>
      </c>
      <c r="AB94" s="108">
        <v>630</v>
      </c>
      <c r="AC94" s="109" t="s">
        <v>408</v>
      </c>
      <c r="AD94" s="211" t="s">
        <v>491</v>
      </c>
      <c r="AE94" s="211" t="s">
        <v>457</v>
      </c>
      <c r="AF94" s="212">
        <f t="shared" si="9"/>
        <v>-20</v>
      </c>
      <c r="AG94" s="213">
        <f t="shared" si="10"/>
        <v>135.28</v>
      </c>
      <c r="AH94" s="214">
        <f t="shared" si="11"/>
        <v>-2705.6</v>
      </c>
      <c r="AI94" s="215" t="s">
        <v>124</v>
      </c>
    </row>
    <row r="95" spans="1:35" x14ac:dyDescent="0.2">
      <c r="A95" s="108">
        <v>2022</v>
      </c>
      <c r="B95" s="108">
        <v>290</v>
      </c>
      <c r="C95" s="109" t="s">
        <v>483</v>
      </c>
      <c r="D95" s="208" t="s">
        <v>492</v>
      </c>
      <c r="E95" s="109" t="s">
        <v>389</v>
      </c>
      <c r="F95" s="209" t="s">
        <v>265</v>
      </c>
      <c r="G95" s="112">
        <v>442.49</v>
      </c>
      <c r="H95" s="112">
        <v>79.790000000000006</v>
      </c>
      <c r="I95" s="107" t="s">
        <v>118</v>
      </c>
      <c r="J95" s="112">
        <f t="shared" si="8"/>
        <v>362.7</v>
      </c>
      <c r="K95" s="210" t="s">
        <v>266</v>
      </c>
      <c r="L95" s="108">
        <v>2022</v>
      </c>
      <c r="M95" s="108">
        <v>4624</v>
      </c>
      <c r="N95" s="109" t="s">
        <v>404</v>
      </c>
      <c r="O95" s="111" t="s">
        <v>267</v>
      </c>
      <c r="P95" s="109" t="s">
        <v>268</v>
      </c>
      <c r="Q95" s="109" t="s">
        <v>268</v>
      </c>
      <c r="R95" s="108">
        <v>1</v>
      </c>
      <c r="S95" s="111" t="s">
        <v>132</v>
      </c>
      <c r="T95" s="108">
        <v>1000202</v>
      </c>
      <c r="U95" s="108">
        <v>10202</v>
      </c>
      <c r="V95" s="108">
        <v>10202</v>
      </c>
      <c r="W95" s="108">
        <v>20</v>
      </c>
      <c r="X95" s="113">
        <v>2022</v>
      </c>
      <c r="Y95" s="113">
        <v>305</v>
      </c>
      <c r="Z95" s="113">
        <v>0</v>
      </c>
      <c r="AA95" s="114" t="s">
        <v>117</v>
      </c>
      <c r="AB95" s="108">
        <v>632</v>
      </c>
      <c r="AC95" s="109" t="s">
        <v>408</v>
      </c>
      <c r="AD95" s="211" t="s">
        <v>489</v>
      </c>
      <c r="AE95" s="211" t="s">
        <v>457</v>
      </c>
      <c r="AF95" s="212">
        <f t="shared" si="9"/>
        <v>-19</v>
      </c>
      <c r="AG95" s="213">
        <f t="shared" si="10"/>
        <v>362.7</v>
      </c>
      <c r="AH95" s="214">
        <f t="shared" si="11"/>
        <v>-6891.3</v>
      </c>
      <c r="AI95" s="215" t="s">
        <v>124</v>
      </c>
    </row>
    <row r="96" spans="1:35" x14ac:dyDescent="0.2">
      <c r="A96" s="108">
        <v>2022</v>
      </c>
      <c r="B96" s="108">
        <v>291</v>
      </c>
      <c r="C96" s="109" t="s">
        <v>483</v>
      </c>
      <c r="D96" s="208" t="s">
        <v>493</v>
      </c>
      <c r="E96" s="109" t="s">
        <v>422</v>
      </c>
      <c r="F96" s="209" t="s">
        <v>494</v>
      </c>
      <c r="G96" s="112">
        <v>2035.06</v>
      </c>
      <c r="H96" s="112">
        <v>47.35</v>
      </c>
      <c r="I96" s="107" t="s">
        <v>118</v>
      </c>
      <c r="J96" s="112">
        <f t="shared" si="8"/>
        <v>1987.71</v>
      </c>
      <c r="K96" s="210" t="s">
        <v>227</v>
      </c>
      <c r="L96" s="108">
        <v>2022</v>
      </c>
      <c r="M96" s="108">
        <v>4639</v>
      </c>
      <c r="N96" s="109" t="s">
        <v>483</v>
      </c>
      <c r="O96" s="111" t="s">
        <v>228</v>
      </c>
      <c r="P96" s="109" t="s">
        <v>229</v>
      </c>
      <c r="Q96" s="109" t="s">
        <v>229</v>
      </c>
      <c r="R96" s="108">
        <v>1</v>
      </c>
      <c r="S96" s="111" t="s">
        <v>132</v>
      </c>
      <c r="T96" s="108">
        <v>1000202</v>
      </c>
      <c r="U96" s="108">
        <v>10202</v>
      </c>
      <c r="V96" s="108">
        <v>10202</v>
      </c>
      <c r="W96" s="108">
        <v>36</v>
      </c>
      <c r="X96" s="113">
        <v>2022</v>
      </c>
      <c r="Y96" s="113">
        <v>207</v>
      </c>
      <c r="Z96" s="113">
        <v>0</v>
      </c>
      <c r="AA96" s="114" t="s">
        <v>117</v>
      </c>
      <c r="AB96" s="108">
        <v>633</v>
      </c>
      <c r="AC96" s="109" t="s">
        <v>408</v>
      </c>
      <c r="AD96" s="211" t="s">
        <v>491</v>
      </c>
      <c r="AE96" s="211" t="s">
        <v>457</v>
      </c>
      <c r="AF96" s="212">
        <f t="shared" si="9"/>
        <v>-20</v>
      </c>
      <c r="AG96" s="213">
        <f t="shared" si="10"/>
        <v>1987.71</v>
      </c>
      <c r="AH96" s="214">
        <f t="shared" si="11"/>
        <v>-39754.199999999997</v>
      </c>
      <c r="AI96" s="215" t="s">
        <v>124</v>
      </c>
    </row>
    <row r="97" spans="1:35" x14ac:dyDescent="0.2">
      <c r="A97" s="108">
        <v>2022</v>
      </c>
      <c r="B97" s="108">
        <v>292</v>
      </c>
      <c r="C97" s="109" t="s">
        <v>408</v>
      </c>
      <c r="D97" s="208" t="s">
        <v>409</v>
      </c>
      <c r="E97" s="109" t="s">
        <v>483</v>
      </c>
      <c r="F97" s="209" t="s">
        <v>495</v>
      </c>
      <c r="G97" s="112">
        <v>2352.87</v>
      </c>
      <c r="H97" s="112">
        <v>112.04</v>
      </c>
      <c r="I97" s="107" t="s">
        <v>118</v>
      </c>
      <c r="J97" s="112">
        <f t="shared" si="8"/>
        <v>2240.83</v>
      </c>
      <c r="K97" s="210" t="s">
        <v>496</v>
      </c>
      <c r="L97" s="108">
        <v>2022</v>
      </c>
      <c r="M97" s="108">
        <v>4684</v>
      </c>
      <c r="N97" s="109" t="s">
        <v>497</v>
      </c>
      <c r="O97" s="111" t="s">
        <v>498</v>
      </c>
      <c r="P97" s="109" t="s">
        <v>499</v>
      </c>
      <c r="Q97" s="109" t="s">
        <v>499</v>
      </c>
      <c r="R97" s="108">
        <v>1</v>
      </c>
      <c r="S97" s="111" t="s">
        <v>132</v>
      </c>
      <c r="T97" s="108">
        <v>1000203</v>
      </c>
      <c r="U97" s="108">
        <v>10203</v>
      </c>
      <c r="V97" s="108">
        <v>10203</v>
      </c>
      <c r="W97" s="108">
        <v>5</v>
      </c>
      <c r="X97" s="113">
        <v>2022</v>
      </c>
      <c r="Y97" s="113">
        <v>304</v>
      </c>
      <c r="Z97" s="113">
        <v>0</v>
      </c>
      <c r="AA97" s="114" t="s">
        <v>117</v>
      </c>
      <c r="AB97" s="108">
        <v>641</v>
      </c>
      <c r="AC97" s="109" t="s">
        <v>455</v>
      </c>
      <c r="AD97" s="211" t="s">
        <v>500</v>
      </c>
      <c r="AE97" s="211" t="s">
        <v>457</v>
      </c>
      <c r="AF97" s="212">
        <f t="shared" si="9"/>
        <v>-23</v>
      </c>
      <c r="AG97" s="213">
        <f t="shared" si="10"/>
        <v>2240.83</v>
      </c>
      <c r="AH97" s="214">
        <f t="shared" si="11"/>
        <v>-51539.09</v>
      </c>
      <c r="AI97" s="215" t="s">
        <v>124</v>
      </c>
    </row>
    <row r="98" spans="1:35" x14ac:dyDescent="0.2">
      <c r="A98" s="108">
        <v>2022</v>
      </c>
      <c r="B98" s="108">
        <v>293</v>
      </c>
      <c r="C98" s="109" t="s">
        <v>408</v>
      </c>
      <c r="D98" s="208" t="s">
        <v>501</v>
      </c>
      <c r="E98" s="109" t="s">
        <v>483</v>
      </c>
      <c r="F98" s="209" t="s">
        <v>495</v>
      </c>
      <c r="G98" s="112">
        <v>1933.68</v>
      </c>
      <c r="H98" s="112">
        <v>92.08</v>
      </c>
      <c r="I98" s="107" t="s">
        <v>118</v>
      </c>
      <c r="J98" s="112">
        <f t="shared" si="8"/>
        <v>1841.6000000000001</v>
      </c>
      <c r="K98" s="210" t="s">
        <v>496</v>
      </c>
      <c r="L98" s="108">
        <v>2022</v>
      </c>
      <c r="M98" s="108">
        <v>4656</v>
      </c>
      <c r="N98" s="109" t="s">
        <v>497</v>
      </c>
      <c r="O98" s="111" t="s">
        <v>498</v>
      </c>
      <c r="P98" s="109" t="s">
        <v>499</v>
      </c>
      <c r="Q98" s="109" t="s">
        <v>499</v>
      </c>
      <c r="R98" s="108">
        <v>1</v>
      </c>
      <c r="S98" s="111" t="s">
        <v>132</v>
      </c>
      <c r="T98" s="108">
        <v>1000203</v>
      </c>
      <c r="U98" s="108">
        <v>10203</v>
      </c>
      <c r="V98" s="108">
        <v>10203</v>
      </c>
      <c r="W98" s="108">
        <v>5</v>
      </c>
      <c r="X98" s="113">
        <v>2022</v>
      </c>
      <c r="Y98" s="113">
        <v>304</v>
      </c>
      <c r="Z98" s="113">
        <v>0</v>
      </c>
      <c r="AA98" s="114" t="s">
        <v>117</v>
      </c>
      <c r="AB98" s="108">
        <v>641</v>
      </c>
      <c r="AC98" s="109" t="s">
        <v>455</v>
      </c>
      <c r="AD98" s="211" t="s">
        <v>502</v>
      </c>
      <c r="AE98" s="211" t="s">
        <v>457</v>
      </c>
      <c r="AF98" s="212">
        <f t="shared" si="9"/>
        <v>-21</v>
      </c>
      <c r="AG98" s="213">
        <f t="shared" si="10"/>
        <v>1841.6000000000001</v>
      </c>
      <c r="AH98" s="214">
        <f t="shared" si="11"/>
        <v>-38673.600000000006</v>
      </c>
      <c r="AI98" s="215" t="s">
        <v>124</v>
      </c>
    </row>
    <row r="99" spans="1:35" x14ac:dyDescent="0.2">
      <c r="A99" s="108">
        <v>2022</v>
      </c>
      <c r="B99" s="108">
        <v>294</v>
      </c>
      <c r="C99" s="109" t="s">
        <v>408</v>
      </c>
      <c r="D99" s="208" t="s">
        <v>503</v>
      </c>
      <c r="E99" s="109" t="s">
        <v>397</v>
      </c>
      <c r="F99" s="209" t="s">
        <v>504</v>
      </c>
      <c r="G99" s="112">
        <v>707.6</v>
      </c>
      <c r="H99" s="112">
        <v>127.6</v>
      </c>
      <c r="I99" s="107" t="s">
        <v>118</v>
      </c>
      <c r="J99" s="112">
        <f t="shared" si="8"/>
        <v>580</v>
      </c>
      <c r="K99" s="210" t="s">
        <v>505</v>
      </c>
      <c r="L99" s="108">
        <v>2022</v>
      </c>
      <c r="M99" s="108">
        <v>4663</v>
      </c>
      <c r="N99" s="109" t="s">
        <v>497</v>
      </c>
      <c r="O99" s="111" t="s">
        <v>506</v>
      </c>
      <c r="P99" s="109" t="s">
        <v>507</v>
      </c>
      <c r="Q99" s="109" t="s">
        <v>117</v>
      </c>
      <c r="R99" s="108">
        <v>2</v>
      </c>
      <c r="S99" s="111" t="s">
        <v>121</v>
      </c>
      <c r="T99" s="108">
        <v>1000402</v>
      </c>
      <c r="U99" s="108">
        <v>10402</v>
      </c>
      <c r="V99" s="108">
        <v>10402</v>
      </c>
      <c r="W99" s="108">
        <v>7</v>
      </c>
      <c r="X99" s="113">
        <v>2022</v>
      </c>
      <c r="Y99" s="113">
        <v>287</v>
      </c>
      <c r="Z99" s="113">
        <v>0</v>
      </c>
      <c r="AA99" s="114" t="s">
        <v>117</v>
      </c>
      <c r="AB99" s="108">
        <v>646</v>
      </c>
      <c r="AC99" s="109" t="s">
        <v>457</v>
      </c>
      <c r="AD99" s="211" t="s">
        <v>500</v>
      </c>
      <c r="AE99" s="211" t="s">
        <v>445</v>
      </c>
      <c r="AF99" s="212">
        <f t="shared" si="9"/>
        <v>-22</v>
      </c>
      <c r="AG99" s="213">
        <f t="shared" si="10"/>
        <v>580</v>
      </c>
      <c r="AH99" s="214">
        <f t="shared" si="11"/>
        <v>-12760</v>
      </c>
      <c r="AI99" s="215" t="s">
        <v>124</v>
      </c>
    </row>
    <row r="100" spans="1:35" x14ac:dyDescent="0.2">
      <c r="A100" s="108">
        <v>2022</v>
      </c>
      <c r="B100" s="108">
        <v>295</v>
      </c>
      <c r="C100" s="109" t="s">
        <v>408</v>
      </c>
      <c r="D100" s="208" t="s">
        <v>508</v>
      </c>
      <c r="E100" s="109" t="s">
        <v>483</v>
      </c>
      <c r="F100" s="209" t="s">
        <v>509</v>
      </c>
      <c r="G100" s="112">
        <v>168.36</v>
      </c>
      <c r="H100" s="112">
        <v>30.36</v>
      </c>
      <c r="I100" s="107" t="s">
        <v>118</v>
      </c>
      <c r="J100" s="112">
        <f t="shared" si="8"/>
        <v>138</v>
      </c>
      <c r="K100" s="210" t="s">
        <v>510</v>
      </c>
      <c r="L100" s="108">
        <v>2022</v>
      </c>
      <c r="M100" s="108">
        <v>4664</v>
      </c>
      <c r="N100" s="109" t="s">
        <v>497</v>
      </c>
      <c r="O100" s="111" t="s">
        <v>376</v>
      </c>
      <c r="P100" s="109" t="s">
        <v>377</v>
      </c>
      <c r="Q100" s="109" t="s">
        <v>377</v>
      </c>
      <c r="R100" s="108">
        <v>2</v>
      </c>
      <c r="S100" s="111" t="s">
        <v>121</v>
      </c>
      <c r="T100" s="108">
        <v>1000402</v>
      </c>
      <c r="U100" s="108">
        <v>10402</v>
      </c>
      <c r="V100" s="108">
        <v>10402</v>
      </c>
      <c r="W100" s="108">
        <v>35</v>
      </c>
      <c r="X100" s="113">
        <v>2022</v>
      </c>
      <c r="Y100" s="113">
        <v>358</v>
      </c>
      <c r="Z100" s="113">
        <v>0</v>
      </c>
      <c r="AA100" s="114" t="s">
        <v>117</v>
      </c>
      <c r="AB100" s="108">
        <v>642</v>
      </c>
      <c r="AC100" s="109" t="s">
        <v>455</v>
      </c>
      <c r="AD100" s="211" t="s">
        <v>500</v>
      </c>
      <c r="AE100" s="211" t="s">
        <v>457</v>
      </c>
      <c r="AF100" s="212">
        <f t="shared" si="9"/>
        <v>-23</v>
      </c>
      <c r="AG100" s="213">
        <f t="shared" si="10"/>
        <v>138</v>
      </c>
      <c r="AH100" s="214">
        <f t="shared" si="11"/>
        <v>-3174</v>
      </c>
      <c r="AI100" s="215" t="s">
        <v>124</v>
      </c>
    </row>
    <row r="101" spans="1:35" x14ac:dyDescent="0.2">
      <c r="A101" s="108">
        <v>2022</v>
      </c>
      <c r="B101" s="108">
        <v>296</v>
      </c>
      <c r="C101" s="109" t="s">
        <v>408</v>
      </c>
      <c r="D101" s="208" t="s">
        <v>511</v>
      </c>
      <c r="E101" s="109" t="s">
        <v>482</v>
      </c>
      <c r="F101" s="209" t="s">
        <v>512</v>
      </c>
      <c r="G101" s="112">
        <v>146.4</v>
      </c>
      <c r="H101" s="112">
        <v>26.4</v>
      </c>
      <c r="I101" s="107" t="s">
        <v>118</v>
      </c>
      <c r="J101" s="112">
        <f t="shared" si="8"/>
        <v>120</v>
      </c>
      <c r="K101" s="210" t="s">
        <v>513</v>
      </c>
      <c r="L101" s="108">
        <v>2022</v>
      </c>
      <c r="M101" s="108">
        <v>4662</v>
      </c>
      <c r="N101" s="109" t="s">
        <v>497</v>
      </c>
      <c r="O101" s="111" t="s">
        <v>514</v>
      </c>
      <c r="P101" s="109" t="s">
        <v>515</v>
      </c>
      <c r="Q101" s="109" t="s">
        <v>515</v>
      </c>
      <c r="R101" s="108">
        <v>2</v>
      </c>
      <c r="S101" s="111" t="s">
        <v>121</v>
      </c>
      <c r="T101" s="108">
        <v>1000402</v>
      </c>
      <c r="U101" s="108">
        <v>10402</v>
      </c>
      <c r="V101" s="108">
        <v>10402</v>
      </c>
      <c r="W101" s="108">
        <v>30</v>
      </c>
      <c r="X101" s="113">
        <v>2022</v>
      </c>
      <c r="Y101" s="113">
        <v>67</v>
      </c>
      <c r="Z101" s="113">
        <v>0</v>
      </c>
      <c r="AA101" s="114" t="s">
        <v>117</v>
      </c>
      <c r="AB101" s="108">
        <v>643</v>
      </c>
      <c r="AC101" s="109" t="s">
        <v>455</v>
      </c>
      <c r="AD101" s="211" t="s">
        <v>500</v>
      </c>
      <c r="AE101" s="211" t="s">
        <v>457</v>
      </c>
      <c r="AF101" s="212">
        <f t="shared" si="9"/>
        <v>-23</v>
      </c>
      <c r="AG101" s="213">
        <f t="shared" si="10"/>
        <v>120</v>
      </c>
      <c r="AH101" s="214">
        <f t="shared" si="11"/>
        <v>-2760</v>
      </c>
      <c r="AI101" s="215" t="s">
        <v>124</v>
      </c>
    </row>
    <row r="102" spans="1:35" x14ac:dyDescent="0.2">
      <c r="A102" s="108">
        <v>2022</v>
      </c>
      <c r="B102" s="108">
        <v>297</v>
      </c>
      <c r="C102" s="109" t="s">
        <v>408</v>
      </c>
      <c r="D102" s="208" t="s">
        <v>516</v>
      </c>
      <c r="E102" s="109" t="s">
        <v>395</v>
      </c>
      <c r="F102" s="209" t="s">
        <v>117</v>
      </c>
      <c r="G102" s="112">
        <v>158.80000000000001</v>
      </c>
      <c r="H102" s="112">
        <v>0</v>
      </c>
      <c r="I102" s="107" t="s">
        <v>118</v>
      </c>
      <c r="J102" s="112">
        <f t="shared" si="8"/>
        <v>158.80000000000001</v>
      </c>
      <c r="K102" s="210" t="s">
        <v>517</v>
      </c>
      <c r="L102" s="108">
        <v>2022</v>
      </c>
      <c r="M102" s="108">
        <v>4660</v>
      </c>
      <c r="N102" s="109" t="s">
        <v>497</v>
      </c>
      <c r="O102" s="111" t="s">
        <v>518</v>
      </c>
      <c r="P102" s="109" t="s">
        <v>519</v>
      </c>
      <c r="Q102" s="109" t="s">
        <v>519</v>
      </c>
      <c r="R102" s="108">
        <v>2</v>
      </c>
      <c r="S102" s="111" t="s">
        <v>121</v>
      </c>
      <c r="T102" s="108">
        <v>1000402</v>
      </c>
      <c r="U102" s="108">
        <v>10402</v>
      </c>
      <c r="V102" s="108">
        <v>10402</v>
      </c>
      <c r="W102" s="108">
        <v>13</v>
      </c>
      <c r="X102" s="113">
        <v>2022</v>
      </c>
      <c r="Y102" s="113">
        <v>319</v>
      </c>
      <c r="Z102" s="113">
        <v>0</v>
      </c>
      <c r="AA102" s="114" t="s">
        <v>117</v>
      </c>
      <c r="AB102" s="108">
        <v>645</v>
      </c>
      <c r="AC102" s="109" t="s">
        <v>455</v>
      </c>
      <c r="AD102" s="211" t="s">
        <v>502</v>
      </c>
      <c r="AE102" s="211" t="s">
        <v>457</v>
      </c>
      <c r="AF102" s="212">
        <f t="shared" si="9"/>
        <v>-21</v>
      </c>
      <c r="AG102" s="213">
        <f t="shared" si="10"/>
        <v>158.80000000000001</v>
      </c>
      <c r="AH102" s="214">
        <f t="shared" si="11"/>
        <v>-3334.8</v>
      </c>
      <c r="AI102" s="215" t="s">
        <v>124</v>
      </c>
    </row>
    <row r="103" spans="1:35" x14ac:dyDescent="0.2">
      <c r="A103" s="108">
        <v>2022</v>
      </c>
      <c r="B103" s="108">
        <v>297</v>
      </c>
      <c r="C103" s="109" t="s">
        <v>408</v>
      </c>
      <c r="D103" s="208" t="s">
        <v>516</v>
      </c>
      <c r="E103" s="109" t="s">
        <v>395</v>
      </c>
      <c r="F103" s="209" t="s">
        <v>117</v>
      </c>
      <c r="G103" s="112">
        <v>500</v>
      </c>
      <c r="H103" s="112">
        <v>118.8</v>
      </c>
      <c r="I103" s="107" t="s">
        <v>118</v>
      </c>
      <c r="J103" s="112">
        <f t="shared" si="8"/>
        <v>381.2</v>
      </c>
      <c r="K103" s="210" t="s">
        <v>517</v>
      </c>
      <c r="L103" s="108">
        <v>2022</v>
      </c>
      <c r="M103" s="108">
        <v>4660</v>
      </c>
      <c r="N103" s="109" t="s">
        <v>497</v>
      </c>
      <c r="O103" s="111" t="s">
        <v>518</v>
      </c>
      <c r="P103" s="109" t="s">
        <v>519</v>
      </c>
      <c r="Q103" s="109" t="s">
        <v>519</v>
      </c>
      <c r="R103" s="108">
        <v>2</v>
      </c>
      <c r="S103" s="111" t="s">
        <v>121</v>
      </c>
      <c r="T103" s="108">
        <v>1000402</v>
      </c>
      <c r="U103" s="108">
        <v>10402</v>
      </c>
      <c r="V103" s="108">
        <v>10402</v>
      </c>
      <c r="W103" s="108">
        <v>12</v>
      </c>
      <c r="X103" s="113">
        <v>2022</v>
      </c>
      <c r="Y103" s="113">
        <v>318</v>
      </c>
      <c r="Z103" s="113">
        <v>0</v>
      </c>
      <c r="AA103" s="114" t="s">
        <v>117</v>
      </c>
      <c r="AB103" s="108">
        <v>644</v>
      </c>
      <c r="AC103" s="109" t="s">
        <v>455</v>
      </c>
      <c r="AD103" s="211" t="s">
        <v>502</v>
      </c>
      <c r="AE103" s="211" t="s">
        <v>457</v>
      </c>
      <c r="AF103" s="212">
        <f t="shared" si="9"/>
        <v>-21</v>
      </c>
      <c r="AG103" s="213">
        <f t="shared" si="10"/>
        <v>381.2</v>
      </c>
      <c r="AH103" s="214">
        <f t="shared" si="11"/>
        <v>-8005.2</v>
      </c>
      <c r="AI103" s="215" t="s">
        <v>124</v>
      </c>
    </row>
    <row r="104" spans="1:35" x14ac:dyDescent="0.2">
      <c r="A104" s="108">
        <v>2022</v>
      </c>
      <c r="B104" s="108">
        <v>298</v>
      </c>
      <c r="C104" s="109" t="s">
        <v>408</v>
      </c>
      <c r="D104" s="208" t="s">
        <v>520</v>
      </c>
      <c r="E104" s="109" t="s">
        <v>378</v>
      </c>
      <c r="F104" s="209" t="s">
        <v>485</v>
      </c>
      <c r="G104" s="112">
        <v>122</v>
      </c>
      <c r="H104" s="112">
        <v>22</v>
      </c>
      <c r="I104" s="107" t="s">
        <v>118</v>
      </c>
      <c r="J104" s="112">
        <f t="shared" ref="J104:J135" si="12">IF(I104="SI", G104-H104,G104)</f>
        <v>100</v>
      </c>
      <c r="K104" s="210" t="s">
        <v>263</v>
      </c>
      <c r="L104" s="108">
        <v>2022</v>
      </c>
      <c r="M104" s="108">
        <v>4661</v>
      </c>
      <c r="N104" s="109" t="s">
        <v>497</v>
      </c>
      <c r="O104" s="111" t="s">
        <v>249</v>
      </c>
      <c r="P104" s="109" t="s">
        <v>250</v>
      </c>
      <c r="Q104" s="109" t="s">
        <v>250</v>
      </c>
      <c r="R104" s="108">
        <v>1</v>
      </c>
      <c r="S104" s="111" t="s">
        <v>132</v>
      </c>
      <c r="T104" s="108">
        <v>1000202</v>
      </c>
      <c r="U104" s="108">
        <v>10202</v>
      </c>
      <c r="V104" s="108">
        <v>10202</v>
      </c>
      <c r="W104" s="108">
        <v>29</v>
      </c>
      <c r="X104" s="113">
        <v>2022</v>
      </c>
      <c r="Y104" s="113">
        <v>134</v>
      </c>
      <c r="Z104" s="113">
        <v>0</v>
      </c>
      <c r="AA104" s="114" t="s">
        <v>117</v>
      </c>
      <c r="AB104" s="108">
        <v>640</v>
      </c>
      <c r="AC104" s="109" t="s">
        <v>455</v>
      </c>
      <c r="AD104" s="211" t="s">
        <v>521</v>
      </c>
      <c r="AE104" s="211" t="s">
        <v>457</v>
      </c>
      <c r="AF104" s="212">
        <f t="shared" ref="AF104:AF135" si="13">AE104-AD104</f>
        <v>-22</v>
      </c>
      <c r="AG104" s="213">
        <f t="shared" si="10"/>
        <v>100</v>
      </c>
      <c r="AH104" s="214">
        <f t="shared" ref="AH104:AH135" si="14">AG104*AF104</f>
        <v>-2200</v>
      </c>
      <c r="AI104" s="215" t="s">
        <v>124</v>
      </c>
    </row>
    <row r="105" spans="1:35" x14ac:dyDescent="0.2">
      <c r="A105" s="108">
        <v>2022</v>
      </c>
      <c r="B105" s="108">
        <v>302</v>
      </c>
      <c r="C105" s="109" t="s">
        <v>457</v>
      </c>
      <c r="D105" s="208" t="s">
        <v>340</v>
      </c>
      <c r="E105" s="109" t="s">
        <v>356</v>
      </c>
      <c r="F105" s="209" t="s">
        <v>474</v>
      </c>
      <c r="G105" s="112">
        <v>3690.16</v>
      </c>
      <c r="H105" s="112">
        <v>665.44</v>
      </c>
      <c r="I105" s="107" t="s">
        <v>124</v>
      </c>
      <c r="J105" s="112">
        <f t="shared" si="12"/>
        <v>3690.16</v>
      </c>
      <c r="K105" s="210" t="s">
        <v>475</v>
      </c>
      <c r="L105" s="108">
        <v>2022</v>
      </c>
      <c r="M105" s="108">
        <v>4541</v>
      </c>
      <c r="N105" s="109" t="s">
        <v>353</v>
      </c>
      <c r="O105" s="111" t="s">
        <v>476</v>
      </c>
      <c r="P105" s="109" t="s">
        <v>477</v>
      </c>
      <c r="Q105" s="109" t="s">
        <v>478</v>
      </c>
      <c r="R105" s="108">
        <v>2</v>
      </c>
      <c r="S105" s="111" t="s">
        <v>121</v>
      </c>
      <c r="T105" s="108">
        <v>1000102</v>
      </c>
      <c r="U105" s="108">
        <v>10102</v>
      </c>
      <c r="V105" s="108">
        <v>10102</v>
      </c>
      <c r="W105" s="108">
        <v>5</v>
      </c>
      <c r="X105" s="113">
        <v>2022</v>
      </c>
      <c r="Y105" s="113">
        <v>342</v>
      </c>
      <c r="Z105" s="113">
        <v>0</v>
      </c>
      <c r="AA105" s="114" t="s">
        <v>117</v>
      </c>
      <c r="AB105" s="108">
        <v>607</v>
      </c>
      <c r="AC105" s="109" t="s">
        <v>389</v>
      </c>
      <c r="AD105" s="211" t="s">
        <v>522</v>
      </c>
      <c r="AE105" s="211" t="s">
        <v>397</v>
      </c>
      <c r="AF105" s="212">
        <f t="shared" si="13"/>
        <v>-23</v>
      </c>
      <c r="AG105" s="213">
        <f t="shared" si="10"/>
        <v>3690.16</v>
      </c>
      <c r="AH105" s="214">
        <f t="shared" si="14"/>
        <v>-84873.68</v>
      </c>
      <c r="AI105" s="215" t="s">
        <v>124</v>
      </c>
    </row>
    <row r="106" spans="1:35" x14ac:dyDescent="0.2">
      <c r="A106" s="108">
        <v>2022</v>
      </c>
      <c r="B106" s="108">
        <v>303</v>
      </c>
      <c r="C106" s="109" t="s">
        <v>432</v>
      </c>
      <c r="D106" s="208" t="s">
        <v>523</v>
      </c>
      <c r="E106" s="109" t="s">
        <v>457</v>
      </c>
      <c r="F106" s="209" t="s">
        <v>474</v>
      </c>
      <c r="G106" s="112">
        <v>-3690.16</v>
      </c>
      <c r="H106" s="112">
        <v>0</v>
      </c>
      <c r="I106" s="107" t="s">
        <v>124</v>
      </c>
      <c r="J106" s="112">
        <f t="shared" si="12"/>
        <v>-3690.16</v>
      </c>
      <c r="K106" s="210" t="s">
        <v>475</v>
      </c>
      <c r="L106" s="108">
        <v>2022</v>
      </c>
      <c r="M106" s="108">
        <v>4765</v>
      </c>
      <c r="N106" s="109" t="s">
        <v>445</v>
      </c>
      <c r="O106" s="111" t="s">
        <v>476</v>
      </c>
      <c r="P106" s="109" t="s">
        <v>477</v>
      </c>
      <c r="Q106" s="109" t="s">
        <v>478</v>
      </c>
      <c r="R106" s="108">
        <v>1</v>
      </c>
      <c r="S106" s="111" t="s">
        <v>132</v>
      </c>
      <c r="T106" s="108">
        <v>1000102</v>
      </c>
      <c r="U106" s="108">
        <v>10102</v>
      </c>
      <c r="V106" s="108">
        <v>10102</v>
      </c>
      <c r="W106" s="108">
        <v>5</v>
      </c>
      <c r="X106" s="113">
        <v>2022</v>
      </c>
      <c r="Y106" s="113">
        <v>342</v>
      </c>
      <c r="Z106" s="113">
        <v>0</v>
      </c>
      <c r="AA106" s="114" t="s">
        <v>117</v>
      </c>
      <c r="AB106" s="108">
        <v>607</v>
      </c>
      <c r="AC106" s="109" t="s">
        <v>389</v>
      </c>
      <c r="AD106" s="211" t="s">
        <v>524</v>
      </c>
      <c r="AE106" s="211" t="s">
        <v>397</v>
      </c>
      <c r="AF106" s="212">
        <f t="shared" si="13"/>
        <v>-44</v>
      </c>
      <c r="AG106" s="213">
        <f t="shared" si="10"/>
        <v>-3690.16</v>
      </c>
      <c r="AH106" s="214">
        <f t="shared" si="14"/>
        <v>162367.03999999998</v>
      </c>
      <c r="AI106" s="215" t="s">
        <v>124</v>
      </c>
    </row>
    <row r="107" spans="1:35" x14ac:dyDescent="0.2">
      <c r="A107" s="108"/>
      <c r="B107" s="108"/>
      <c r="C107" s="109"/>
      <c r="D107" s="208"/>
      <c r="E107" s="109"/>
      <c r="F107" s="209"/>
      <c r="G107" s="112"/>
      <c r="H107" s="112"/>
      <c r="I107" s="107"/>
      <c r="J107" s="112"/>
      <c r="K107" s="210"/>
      <c r="L107" s="108"/>
      <c r="M107" s="108"/>
      <c r="N107" s="109"/>
      <c r="O107" s="111"/>
      <c r="P107" s="109"/>
      <c r="Q107" s="109"/>
      <c r="R107" s="108"/>
      <c r="S107" s="111"/>
      <c r="T107" s="108"/>
      <c r="U107" s="108"/>
      <c r="V107" s="108"/>
      <c r="W107" s="108"/>
      <c r="X107" s="113"/>
      <c r="Y107" s="113"/>
      <c r="Z107" s="113"/>
      <c r="AA107" s="114"/>
      <c r="AB107" s="108"/>
      <c r="AC107" s="109"/>
      <c r="AD107" s="216"/>
      <c r="AE107" s="216"/>
      <c r="AF107" s="217"/>
      <c r="AG107" s="218"/>
      <c r="AH107" s="218"/>
      <c r="AI107" s="219"/>
    </row>
    <row r="108" spans="1:35" x14ac:dyDescent="0.2">
      <c r="A108" s="108"/>
      <c r="B108" s="108"/>
      <c r="C108" s="109"/>
      <c r="D108" s="208"/>
      <c r="E108" s="109"/>
      <c r="F108" s="209"/>
      <c r="G108" s="112"/>
      <c r="H108" s="112"/>
      <c r="I108" s="107"/>
      <c r="J108" s="112"/>
      <c r="K108" s="210"/>
      <c r="L108" s="108"/>
      <c r="M108" s="108"/>
      <c r="N108" s="109"/>
      <c r="O108" s="111"/>
      <c r="P108" s="109"/>
      <c r="Q108" s="109"/>
      <c r="R108" s="108"/>
      <c r="S108" s="111"/>
      <c r="T108" s="108"/>
      <c r="U108" s="108"/>
      <c r="V108" s="108"/>
      <c r="W108" s="108"/>
      <c r="X108" s="113"/>
      <c r="Y108" s="113"/>
      <c r="Z108" s="113"/>
      <c r="AA108" s="114"/>
      <c r="AB108" s="108"/>
      <c r="AC108" s="109"/>
      <c r="AD108" s="216"/>
      <c r="AE108" s="216"/>
      <c r="AF108" s="220" t="s">
        <v>525</v>
      </c>
      <c r="AG108" s="221">
        <f>SUM(AG8:AG106)</f>
        <v>189435.93999999994</v>
      </c>
      <c r="AH108" s="221">
        <f>SUM(AH8:AH106)</f>
        <v>-2679811.6300000004</v>
      </c>
      <c r="AI108" s="219"/>
    </row>
    <row r="109" spans="1:35" x14ac:dyDescent="0.2">
      <c r="A109" s="108"/>
      <c r="B109" s="108"/>
      <c r="C109" s="109"/>
      <c r="D109" s="208"/>
      <c r="E109" s="109"/>
      <c r="F109" s="209"/>
      <c r="G109" s="112"/>
      <c r="H109" s="112"/>
      <c r="I109" s="107"/>
      <c r="J109" s="112"/>
      <c r="K109" s="210"/>
      <c r="L109" s="108"/>
      <c r="M109" s="108"/>
      <c r="N109" s="109"/>
      <c r="O109" s="111"/>
      <c r="P109" s="109"/>
      <c r="Q109" s="109"/>
      <c r="R109" s="108"/>
      <c r="S109" s="111"/>
      <c r="T109" s="108"/>
      <c r="U109" s="108"/>
      <c r="V109" s="108"/>
      <c r="W109" s="108"/>
      <c r="X109" s="113"/>
      <c r="Y109" s="113"/>
      <c r="Z109" s="113"/>
      <c r="AA109" s="114"/>
      <c r="AB109" s="108"/>
      <c r="AC109" s="109"/>
      <c r="AD109" s="216"/>
      <c r="AE109" s="216"/>
      <c r="AF109" s="220" t="s">
        <v>526</v>
      </c>
      <c r="AG109" s="221"/>
      <c r="AH109" s="221">
        <f>IF(AG108&lt;&gt;0,AH108/AG108,0)</f>
        <v>-14.146268284677138</v>
      </c>
      <c r="AI109" s="219"/>
    </row>
    <row r="110" spans="1:35" x14ac:dyDescent="0.2">
      <c r="C110" s="107"/>
      <c r="D110" s="107"/>
      <c r="E110" s="107"/>
      <c r="F110" s="107"/>
      <c r="G110" s="107"/>
      <c r="H110" s="107"/>
      <c r="I110" s="107"/>
      <c r="J110" s="107"/>
      <c r="N110" s="107"/>
      <c r="O110" s="107"/>
      <c r="P110" s="107"/>
      <c r="Q110" s="107"/>
      <c r="S110" s="107"/>
      <c r="AC110" s="107"/>
      <c r="AD110" s="107"/>
      <c r="AE110" s="107"/>
      <c r="AG110" s="118"/>
      <c r="AH110" s="118"/>
    </row>
    <row r="111" spans="1:35" x14ac:dyDescent="0.2">
      <c r="C111" s="107"/>
      <c r="D111" s="107"/>
      <c r="E111" s="107"/>
      <c r="F111" s="107"/>
      <c r="G111" s="107"/>
      <c r="H111" s="107"/>
      <c r="I111" s="107"/>
      <c r="J111" s="107"/>
      <c r="N111" s="107"/>
      <c r="O111" s="107"/>
      <c r="P111" s="107"/>
      <c r="Q111" s="107"/>
      <c r="S111" s="107"/>
      <c r="AC111" s="107"/>
      <c r="AD111" s="107"/>
      <c r="AE111" s="107"/>
      <c r="AF111" s="107"/>
      <c r="AG111" s="107"/>
      <c r="AH111" s="118"/>
    </row>
    <row r="112" spans="1:35" x14ac:dyDescent="0.2">
      <c r="C112" s="107"/>
      <c r="D112" s="107"/>
      <c r="E112" s="107"/>
      <c r="F112" s="107"/>
      <c r="G112" s="107"/>
      <c r="H112" s="107"/>
      <c r="I112" s="107"/>
      <c r="J112" s="107"/>
      <c r="N112" s="107"/>
      <c r="O112" s="107"/>
      <c r="P112" s="107"/>
      <c r="Q112" s="107"/>
      <c r="S112" s="107"/>
      <c r="AC112" s="107"/>
      <c r="AD112" s="107"/>
      <c r="AE112" s="107"/>
      <c r="AF112" s="107"/>
      <c r="AG112" s="107"/>
      <c r="AH112" s="118"/>
    </row>
    <row r="113" spans="3:34" x14ac:dyDescent="0.2">
      <c r="C113" s="107"/>
      <c r="D113" s="107"/>
      <c r="E113" s="107"/>
      <c r="F113" s="107"/>
      <c r="G113" s="107"/>
      <c r="H113" s="107"/>
      <c r="I113" s="107"/>
      <c r="J113" s="107"/>
      <c r="N113" s="107"/>
      <c r="O113" s="107"/>
      <c r="P113" s="107"/>
      <c r="Q113" s="107"/>
      <c r="S113" s="107"/>
      <c r="AC113" s="107"/>
      <c r="AD113" s="107"/>
      <c r="AE113" s="107"/>
      <c r="AF113" s="107"/>
      <c r="AG113" s="107"/>
      <c r="AH113" s="118"/>
    </row>
    <row r="114" spans="3:34" x14ac:dyDescent="0.2">
      <c r="C114" s="107"/>
      <c r="D114" s="107"/>
      <c r="E114" s="107"/>
      <c r="F114" s="107"/>
      <c r="G114" s="107"/>
      <c r="H114" s="107"/>
      <c r="I114" s="107"/>
      <c r="J114" s="107"/>
      <c r="N114" s="107"/>
      <c r="O114" s="107"/>
      <c r="P114" s="107"/>
      <c r="Q114" s="107"/>
      <c r="S114" s="107"/>
      <c r="AC114" s="107"/>
      <c r="AD114" s="107"/>
      <c r="AE114" s="107"/>
      <c r="AF114" s="107"/>
      <c r="AG114" s="107"/>
      <c r="AH114" s="118"/>
    </row>
    <row r="115" spans="3:34" x14ac:dyDescent="0.2">
      <c r="C115" s="107"/>
      <c r="D115" s="107"/>
      <c r="E115" s="107"/>
      <c r="F115" s="107"/>
      <c r="G115" s="107"/>
      <c r="H115" s="107"/>
      <c r="I115" s="107"/>
      <c r="J115" s="107"/>
      <c r="N115" s="107"/>
      <c r="O115" s="107"/>
      <c r="P115" s="107"/>
      <c r="Q115" s="107"/>
      <c r="S115" s="107"/>
      <c r="AC115" s="107"/>
      <c r="AD115" s="107"/>
      <c r="AE115" s="107"/>
      <c r="AF115" s="107"/>
      <c r="AG115" s="107"/>
      <c r="AH115" s="118"/>
    </row>
    <row r="116" spans="3:34" x14ac:dyDescent="0.2">
      <c r="C116" s="107"/>
      <c r="D116" s="107"/>
      <c r="E116" s="107"/>
      <c r="F116" s="107"/>
      <c r="G116" s="107"/>
      <c r="H116" s="107"/>
      <c r="I116" s="107"/>
      <c r="J116" s="107"/>
      <c r="N116" s="107"/>
      <c r="O116" s="107"/>
      <c r="P116" s="107"/>
      <c r="Q116" s="107"/>
      <c r="S116" s="107"/>
      <c r="AC116" s="107"/>
      <c r="AD116" s="107"/>
      <c r="AE116" s="107"/>
      <c r="AF116" s="107"/>
      <c r="AG116" s="107"/>
      <c r="AH116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:AI109 I7:I109" xr:uid="{D6A2DA9C-9725-42CC-AE01-9A736EC1D226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65BAF-0284-4F62-A4BC-6110D3C2599E}">
  <dimension ref="A1:P69"/>
  <sheetViews>
    <sheetView showGridLines="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6" ht="23.1" customHeight="1" x14ac:dyDescent="0.35">
      <c r="A1" s="240" t="s">
        <v>112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60"/>
    </row>
    <row r="2" spans="1:16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6" ht="23.1" customHeight="1" x14ac:dyDescent="0.2">
      <c r="A3" s="243" t="s">
        <v>527</v>
      </c>
      <c r="B3" s="244"/>
      <c r="C3" s="244"/>
      <c r="D3" s="244"/>
      <c r="E3" s="244"/>
      <c r="F3" s="244"/>
      <c r="G3" s="244"/>
      <c r="H3" s="244"/>
      <c r="I3" s="244"/>
      <c r="J3" s="244"/>
      <c r="K3" s="259"/>
      <c r="L3" s="259"/>
      <c r="M3" s="259"/>
      <c r="N3" s="259"/>
      <c r="O3" s="260"/>
    </row>
    <row r="4" spans="1:16" ht="23.1" customHeight="1" x14ac:dyDescent="0.2">
      <c r="A4" s="243"/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60"/>
    </row>
    <row r="5" spans="1:16" s="62" customFormat="1" ht="23.1" customHeight="1" x14ac:dyDescent="0.2">
      <c r="A5" s="257" t="s">
        <v>61</v>
      </c>
      <c r="B5" s="258"/>
      <c r="C5" s="258"/>
      <c r="D5" s="258"/>
      <c r="E5" s="258"/>
      <c r="F5" s="258"/>
      <c r="G5" s="258"/>
      <c r="H5" s="258"/>
      <c r="I5" s="258"/>
      <c r="J5" s="258"/>
      <c r="K5" s="277" t="s">
        <v>62</v>
      </c>
      <c r="L5" s="278"/>
      <c r="M5" s="278"/>
      <c r="N5" s="278"/>
      <c r="O5" s="279"/>
    </row>
    <row r="6" spans="1:16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56</v>
      </c>
      <c r="L6" s="72" t="s">
        <v>57</v>
      </c>
      <c r="M6" s="126" t="s">
        <v>59</v>
      </c>
      <c r="N6" s="123" t="s">
        <v>58</v>
      </c>
      <c r="O6" s="133" t="s">
        <v>60</v>
      </c>
    </row>
    <row r="7" spans="1:16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6" x14ac:dyDescent="0.2">
      <c r="A8" s="222">
        <v>486</v>
      </c>
      <c r="B8" s="75" t="s">
        <v>159</v>
      </c>
      <c r="C8" s="76" t="s">
        <v>302</v>
      </c>
      <c r="D8" s="77" t="s">
        <v>528</v>
      </c>
      <c r="E8" s="78"/>
      <c r="F8" s="77"/>
      <c r="G8" s="223" t="s">
        <v>117</v>
      </c>
      <c r="H8" s="75"/>
      <c r="I8" s="77"/>
      <c r="J8" s="79">
        <v>7084.8</v>
      </c>
      <c r="K8" s="224"/>
      <c r="L8" s="225" t="s">
        <v>159</v>
      </c>
      <c r="M8" s="226">
        <f t="shared" ref="M8:M39" si="0">IF(K8&lt;&gt;"",L8-K8,0)</f>
        <v>0</v>
      </c>
      <c r="N8" s="227">
        <v>7084.8</v>
      </c>
      <c r="O8" s="228">
        <f t="shared" ref="O8:O39" si="1">IF(K8&lt;&gt;"",N8*M8,0)</f>
        <v>0</v>
      </c>
      <c r="P8">
        <f t="shared" ref="P8:P39" si="2">IF(K8&lt;&gt;"",N8,0)</f>
        <v>0</v>
      </c>
    </row>
    <row r="9" spans="1:16" x14ac:dyDescent="0.2">
      <c r="A9" s="222">
        <v>487</v>
      </c>
      <c r="B9" s="75" t="s">
        <v>159</v>
      </c>
      <c r="C9" s="76" t="s">
        <v>529</v>
      </c>
      <c r="D9" s="77" t="s">
        <v>530</v>
      </c>
      <c r="E9" s="78"/>
      <c r="F9" s="77"/>
      <c r="G9" s="223" t="s">
        <v>117</v>
      </c>
      <c r="H9" s="75"/>
      <c r="I9" s="77"/>
      <c r="J9" s="79">
        <v>777</v>
      </c>
      <c r="K9" s="224"/>
      <c r="L9" s="225" t="s">
        <v>159</v>
      </c>
      <c r="M9" s="226">
        <f t="shared" si="0"/>
        <v>0</v>
      </c>
      <c r="N9" s="227">
        <v>777</v>
      </c>
      <c r="O9" s="228">
        <f t="shared" si="1"/>
        <v>0</v>
      </c>
      <c r="P9">
        <f t="shared" si="2"/>
        <v>0</v>
      </c>
    </row>
    <row r="10" spans="1:16" x14ac:dyDescent="0.2">
      <c r="A10" s="222">
        <v>489</v>
      </c>
      <c r="B10" s="75" t="s">
        <v>221</v>
      </c>
      <c r="C10" s="76" t="s">
        <v>531</v>
      </c>
      <c r="D10" s="77" t="s">
        <v>532</v>
      </c>
      <c r="E10" s="78"/>
      <c r="F10" s="77"/>
      <c r="G10" s="223" t="s">
        <v>117</v>
      </c>
      <c r="H10" s="75"/>
      <c r="I10" s="77"/>
      <c r="J10" s="79">
        <v>3.79</v>
      </c>
      <c r="K10" s="224"/>
      <c r="L10" s="225" t="s">
        <v>221</v>
      </c>
      <c r="M10" s="226">
        <f t="shared" si="0"/>
        <v>0</v>
      </c>
      <c r="N10" s="227">
        <v>3.79</v>
      </c>
      <c r="O10" s="228">
        <f t="shared" si="1"/>
        <v>0</v>
      </c>
      <c r="P10">
        <f t="shared" si="2"/>
        <v>0</v>
      </c>
    </row>
    <row r="11" spans="1:16" x14ac:dyDescent="0.2">
      <c r="A11" s="222">
        <v>508</v>
      </c>
      <c r="B11" s="75" t="s">
        <v>133</v>
      </c>
      <c r="C11" s="76" t="s">
        <v>533</v>
      </c>
      <c r="D11" s="77" t="s">
        <v>534</v>
      </c>
      <c r="E11" s="78"/>
      <c r="F11" s="77"/>
      <c r="G11" s="223" t="s">
        <v>117</v>
      </c>
      <c r="H11" s="75"/>
      <c r="I11" s="77"/>
      <c r="J11" s="79">
        <v>2115</v>
      </c>
      <c r="K11" s="224"/>
      <c r="L11" s="225" t="s">
        <v>133</v>
      </c>
      <c r="M11" s="226">
        <f t="shared" si="0"/>
        <v>0</v>
      </c>
      <c r="N11" s="227">
        <v>2115</v>
      </c>
      <c r="O11" s="228">
        <f t="shared" si="1"/>
        <v>0</v>
      </c>
      <c r="P11">
        <f t="shared" si="2"/>
        <v>0</v>
      </c>
    </row>
    <row r="12" spans="1:16" x14ac:dyDescent="0.2">
      <c r="A12" s="222">
        <v>509</v>
      </c>
      <c r="B12" s="75" t="s">
        <v>133</v>
      </c>
      <c r="C12" s="76" t="s">
        <v>535</v>
      </c>
      <c r="D12" s="77" t="s">
        <v>536</v>
      </c>
      <c r="E12" s="78"/>
      <c r="F12" s="77"/>
      <c r="G12" s="223" t="s">
        <v>117</v>
      </c>
      <c r="H12" s="75"/>
      <c r="I12" s="77"/>
      <c r="J12" s="79">
        <v>646</v>
      </c>
      <c r="K12" s="224"/>
      <c r="L12" s="225" t="s">
        <v>133</v>
      </c>
      <c r="M12" s="226">
        <f t="shared" si="0"/>
        <v>0</v>
      </c>
      <c r="N12" s="227">
        <v>646</v>
      </c>
      <c r="O12" s="228">
        <f t="shared" si="1"/>
        <v>0</v>
      </c>
      <c r="P12">
        <f t="shared" si="2"/>
        <v>0</v>
      </c>
    </row>
    <row r="13" spans="1:16" x14ac:dyDescent="0.2">
      <c r="A13" s="222">
        <v>510</v>
      </c>
      <c r="B13" s="75" t="s">
        <v>133</v>
      </c>
      <c r="C13" s="76" t="s">
        <v>537</v>
      </c>
      <c r="D13" s="77" t="s">
        <v>538</v>
      </c>
      <c r="E13" s="78"/>
      <c r="F13" s="77"/>
      <c r="G13" s="223" t="s">
        <v>117</v>
      </c>
      <c r="H13" s="75"/>
      <c r="I13" s="77"/>
      <c r="J13" s="79">
        <v>646</v>
      </c>
      <c r="K13" s="224"/>
      <c r="L13" s="225" t="s">
        <v>133</v>
      </c>
      <c r="M13" s="226">
        <f t="shared" si="0"/>
        <v>0</v>
      </c>
      <c r="N13" s="227">
        <v>646</v>
      </c>
      <c r="O13" s="228">
        <f t="shared" si="1"/>
        <v>0</v>
      </c>
      <c r="P13">
        <f t="shared" si="2"/>
        <v>0</v>
      </c>
    </row>
    <row r="14" spans="1:16" x14ac:dyDescent="0.2">
      <c r="A14" s="222">
        <v>511</v>
      </c>
      <c r="B14" s="75" t="s">
        <v>133</v>
      </c>
      <c r="C14" s="76" t="s">
        <v>539</v>
      </c>
      <c r="D14" s="77" t="s">
        <v>540</v>
      </c>
      <c r="E14" s="78"/>
      <c r="F14" s="77"/>
      <c r="G14" s="223" t="s">
        <v>117</v>
      </c>
      <c r="H14" s="75"/>
      <c r="I14" s="77"/>
      <c r="J14" s="79">
        <v>888.25</v>
      </c>
      <c r="K14" s="224"/>
      <c r="L14" s="225" t="s">
        <v>133</v>
      </c>
      <c r="M14" s="226">
        <f t="shared" si="0"/>
        <v>0</v>
      </c>
      <c r="N14" s="227">
        <v>888.25</v>
      </c>
      <c r="O14" s="228">
        <f t="shared" si="1"/>
        <v>0</v>
      </c>
      <c r="P14">
        <f t="shared" si="2"/>
        <v>0</v>
      </c>
    </row>
    <row r="15" spans="1:16" x14ac:dyDescent="0.2">
      <c r="A15" s="222">
        <v>523</v>
      </c>
      <c r="B15" s="75" t="s">
        <v>133</v>
      </c>
      <c r="C15" s="76" t="s">
        <v>541</v>
      </c>
      <c r="D15" s="77" t="s">
        <v>542</v>
      </c>
      <c r="E15" s="78"/>
      <c r="F15" s="77"/>
      <c r="G15" s="223" t="s">
        <v>117</v>
      </c>
      <c r="H15" s="75"/>
      <c r="I15" s="77"/>
      <c r="J15" s="79">
        <v>322.58</v>
      </c>
      <c r="K15" s="224"/>
      <c r="L15" s="225" t="s">
        <v>133</v>
      </c>
      <c r="M15" s="226">
        <f t="shared" si="0"/>
        <v>0</v>
      </c>
      <c r="N15" s="227">
        <v>322.58</v>
      </c>
      <c r="O15" s="228">
        <f t="shared" si="1"/>
        <v>0</v>
      </c>
      <c r="P15">
        <f t="shared" si="2"/>
        <v>0</v>
      </c>
    </row>
    <row r="16" spans="1:16" x14ac:dyDescent="0.2">
      <c r="A16" s="222">
        <v>524</v>
      </c>
      <c r="B16" s="75" t="s">
        <v>133</v>
      </c>
      <c r="C16" s="76" t="s">
        <v>541</v>
      </c>
      <c r="D16" s="77" t="s">
        <v>543</v>
      </c>
      <c r="E16" s="78"/>
      <c r="F16" s="77"/>
      <c r="G16" s="223" t="s">
        <v>117</v>
      </c>
      <c r="H16" s="75"/>
      <c r="I16" s="77"/>
      <c r="J16" s="79">
        <v>353.19</v>
      </c>
      <c r="K16" s="224"/>
      <c r="L16" s="225" t="s">
        <v>133</v>
      </c>
      <c r="M16" s="226">
        <f t="shared" si="0"/>
        <v>0</v>
      </c>
      <c r="N16" s="227">
        <v>353.19</v>
      </c>
      <c r="O16" s="228">
        <f t="shared" si="1"/>
        <v>0</v>
      </c>
      <c r="P16">
        <f t="shared" si="2"/>
        <v>0</v>
      </c>
    </row>
    <row r="17" spans="1:16" x14ac:dyDescent="0.2">
      <c r="A17" s="222">
        <v>525</v>
      </c>
      <c r="B17" s="75" t="s">
        <v>133</v>
      </c>
      <c r="C17" s="76" t="s">
        <v>541</v>
      </c>
      <c r="D17" s="77" t="s">
        <v>544</v>
      </c>
      <c r="E17" s="78"/>
      <c r="F17" s="77"/>
      <c r="G17" s="223" t="s">
        <v>117</v>
      </c>
      <c r="H17" s="75"/>
      <c r="I17" s="77"/>
      <c r="J17" s="79">
        <v>19.37</v>
      </c>
      <c r="K17" s="224"/>
      <c r="L17" s="225" t="s">
        <v>133</v>
      </c>
      <c r="M17" s="226">
        <f t="shared" si="0"/>
        <v>0</v>
      </c>
      <c r="N17" s="227">
        <v>19.37</v>
      </c>
      <c r="O17" s="228">
        <f t="shared" si="1"/>
        <v>0</v>
      </c>
      <c r="P17">
        <f t="shared" si="2"/>
        <v>0</v>
      </c>
    </row>
    <row r="18" spans="1:16" x14ac:dyDescent="0.2">
      <c r="A18" s="222">
        <v>530</v>
      </c>
      <c r="B18" s="75" t="s">
        <v>289</v>
      </c>
      <c r="C18" s="76" t="s">
        <v>545</v>
      </c>
      <c r="D18" s="77" t="s">
        <v>546</v>
      </c>
      <c r="E18" s="78"/>
      <c r="F18" s="77"/>
      <c r="G18" s="223" t="s">
        <v>117</v>
      </c>
      <c r="H18" s="75"/>
      <c r="I18" s="77"/>
      <c r="J18" s="79">
        <v>9.7799999999999994</v>
      </c>
      <c r="K18" s="224"/>
      <c r="L18" s="225" t="s">
        <v>289</v>
      </c>
      <c r="M18" s="226">
        <f t="shared" si="0"/>
        <v>0</v>
      </c>
      <c r="N18" s="227">
        <v>9.7799999999999994</v>
      </c>
      <c r="O18" s="228">
        <f t="shared" si="1"/>
        <v>0</v>
      </c>
      <c r="P18">
        <f t="shared" si="2"/>
        <v>0</v>
      </c>
    </row>
    <row r="19" spans="1:16" x14ac:dyDescent="0.2">
      <c r="A19" s="222">
        <v>536</v>
      </c>
      <c r="B19" s="75" t="s">
        <v>289</v>
      </c>
      <c r="C19" s="76" t="s">
        <v>547</v>
      </c>
      <c r="D19" s="77" t="s">
        <v>548</v>
      </c>
      <c r="E19" s="78"/>
      <c r="F19" s="77"/>
      <c r="G19" s="223" t="s">
        <v>117</v>
      </c>
      <c r="H19" s="75"/>
      <c r="I19" s="77"/>
      <c r="J19" s="79">
        <v>8490</v>
      </c>
      <c r="K19" s="224"/>
      <c r="L19" s="225" t="s">
        <v>289</v>
      </c>
      <c r="M19" s="226">
        <f t="shared" si="0"/>
        <v>0</v>
      </c>
      <c r="N19" s="227">
        <v>8490</v>
      </c>
      <c r="O19" s="228">
        <f t="shared" si="1"/>
        <v>0</v>
      </c>
      <c r="P19">
        <f t="shared" si="2"/>
        <v>0</v>
      </c>
    </row>
    <row r="20" spans="1:16" x14ac:dyDescent="0.2">
      <c r="A20" s="222">
        <v>537</v>
      </c>
      <c r="B20" s="75" t="s">
        <v>289</v>
      </c>
      <c r="C20" s="76" t="s">
        <v>498</v>
      </c>
      <c r="D20" s="77" t="s">
        <v>549</v>
      </c>
      <c r="E20" s="78"/>
      <c r="F20" s="77"/>
      <c r="G20" s="223" t="s">
        <v>117</v>
      </c>
      <c r="H20" s="75"/>
      <c r="I20" s="77"/>
      <c r="J20" s="79">
        <v>500</v>
      </c>
      <c r="K20" s="224"/>
      <c r="L20" s="225" t="s">
        <v>289</v>
      </c>
      <c r="M20" s="226">
        <f t="shared" si="0"/>
        <v>0</v>
      </c>
      <c r="N20" s="227">
        <v>500</v>
      </c>
      <c r="O20" s="228">
        <f t="shared" si="1"/>
        <v>0</v>
      </c>
      <c r="P20">
        <f t="shared" si="2"/>
        <v>0</v>
      </c>
    </row>
    <row r="21" spans="1:16" x14ac:dyDescent="0.2">
      <c r="A21" s="222">
        <v>552</v>
      </c>
      <c r="B21" s="75" t="s">
        <v>243</v>
      </c>
      <c r="C21" s="76" t="s">
        <v>537</v>
      </c>
      <c r="D21" s="77" t="s">
        <v>550</v>
      </c>
      <c r="E21" s="78"/>
      <c r="F21" s="77"/>
      <c r="G21" s="223" t="s">
        <v>117</v>
      </c>
      <c r="H21" s="75"/>
      <c r="I21" s="77"/>
      <c r="J21" s="79">
        <v>646</v>
      </c>
      <c r="K21" s="224"/>
      <c r="L21" s="225" t="s">
        <v>243</v>
      </c>
      <c r="M21" s="226">
        <f t="shared" si="0"/>
        <v>0</v>
      </c>
      <c r="N21" s="227">
        <v>646</v>
      </c>
      <c r="O21" s="228">
        <f t="shared" si="1"/>
        <v>0</v>
      </c>
      <c r="P21">
        <f t="shared" si="2"/>
        <v>0</v>
      </c>
    </row>
    <row r="22" spans="1:16" x14ac:dyDescent="0.2">
      <c r="A22" s="222">
        <v>553</v>
      </c>
      <c r="B22" s="75" t="s">
        <v>243</v>
      </c>
      <c r="C22" s="76" t="s">
        <v>539</v>
      </c>
      <c r="D22" s="77" t="s">
        <v>551</v>
      </c>
      <c r="E22" s="78"/>
      <c r="F22" s="77"/>
      <c r="G22" s="223" t="s">
        <v>117</v>
      </c>
      <c r="H22" s="75"/>
      <c r="I22" s="77"/>
      <c r="J22" s="79">
        <v>888.25</v>
      </c>
      <c r="K22" s="224"/>
      <c r="L22" s="225" t="s">
        <v>243</v>
      </c>
      <c r="M22" s="226">
        <f t="shared" si="0"/>
        <v>0</v>
      </c>
      <c r="N22" s="227">
        <v>888.25</v>
      </c>
      <c r="O22" s="228">
        <f t="shared" si="1"/>
        <v>0</v>
      </c>
      <c r="P22">
        <f t="shared" si="2"/>
        <v>0</v>
      </c>
    </row>
    <row r="23" spans="1:16" x14ac:dyDescent="0.2">
      <c r="A23" s="222">
        <v>554</v>
      </c>
      <c r="B23" s="75" t="s">
        <v>243</v>
      </c>
      <c r="C23" s="76" t="s">
        <v>533</v>
      </c>
      <c r="D23" s="77" t="s">
        <v>552</v>
      </c>
      <c r="E23" s="78"/>
      <c r="F23" s="77"/>
      <c r="G23" s="223" t="s">
        <v>117</v>
      </c>
      <c r="H23" s="75"/>
      <c r="I23" s="77"/>
      <c r="J23" s="79">
        <v>2115</v>
      </c>
      <c r="K23" s="224"/>
      <c r="L23" s="225" t="s">
        <v>243</v>
      </c>
      <c r="M23" s="226">
        <f t="shared" si="0"/>
        <v>0</v>
      </c>
      <c r="N23" s="227">
        <v>2115</v>
      </c>
      <c r="O23" s="228">
        <f t="shared" si="1"/>
        <v>0</v>
      </c>
      <c r="P23">
        <f t="shared" si="2"/>
        <v>0</v>
      </c>
    </row>
    <row r="24" spans="1:16" x14ac:dyDescent="0.2">
      <c r="A24" s="222">
        <v>555</v>
      </c>
      <c r="B24" s="75" t="s">
        <v>243</v>
      </c>
      <c r="C24" s="76" t="s">
        <v>535</v>
      </c>
      <c r="D24" s="77" t="s">
        <v>553</v>
      </c>
      <c r="E24" s="78"/>
      <c r="F24" s="77"/>
      <c r="G24" s="223" t="s">
        <v>117</v>
      </c>
      <c r="H24" s="75"/>
      <c r="I24" s="77"/>
      <c r="J24" s="79">
        <v>646</v>
      </c>
      <c r="K24" s="224"/>
      <c r="L24" s="225" t="s">
        <v>243</v>
      </c>
      <c r="M24" s="226">
        <f t="shared" si="0"/>
        <v>0</v>
      </c>
      <c r="N24" s="227">
        <v>646</v>
      </c>
      <c r="O24" s="228">
        <f t="shared" si="1"/>
        <v>0</v>
      </c>
      <c r="P24">
        <f t="shared" si="2"/>
        <v>0</v>
      </c>
    </row>
    <row r="25" spans="1:16" x14ac:dyDescent="0.2">
      <c r="A25" s="222">
        <v>563</v>
      </c>
      <c r="B25" s="75" t="s">
        <v>243</v>
      </c>
      <c r="C25" s="76" t="s">
        <v>554</v>
      </c>
      <c r="D25" s="77" t="s">
        <v>555</v>
      </c>
      <c r="E25" s="78"/>
      <c r="F25" s="77"/>
      <c r="G25" s="223" t="s">
        <v>117</v>
      </c>
      <c r="H25" s="75"/>
      <c r="I25" s="77"/>
      <c r="J25" s="79">
        <v>562.5</v>
      </c>
      <c r="K25" s="224"/>
      <c r="L25" s="225" t="s">
        <v>243</v>
      </c>
      <c r="M25" s="226">
        <f t="shared" si="0"/>
        <v>0</v>
      </c>
      <c r="N25" s="227">
        <v>562.5</v>
      </c>
      <c r="O25" s="228">
        <f t="shared" si="1"/>
        <v>0</v>
      </c>
      <c r="P25">
        <f t="shared" si="2"/>
        <v>0</v>
      </c>
    </row>
    <row r="26" spans="1:16" x14ac:dyDescent="0.2">
      <c r="A26" s="222">
        <v>566</v>
      </c>
      <c r="B26" s="75" t="s">
        <v>243</v>
      </c>
      <c r="C26" s="76" t="s">
        <v>541</v>
      </c>
      <c r="D26" s="77" t="s">
        <v>556</v>
      </c>
      <c r="E26" s="78"/>
      <c r="F26" s="77"/>
      <c r="G26" s="223" t="s">
        <v>117</v>
      </c>
      <c r="H26" s="75"/>
      <c r="I26" s="77"/>
      <c r="J26" s="79">
        <v>322.58</v>
      </c>
      <c r="K26" s="224"/>
      <c r="L26" s="225" t="s">
        <v>243</v>
      </c>
      <c r="M26" s="226">
        <f t="shared" si="0"/>
        <v>0</v>
      </c>
      <c r="N26" s="227">
        <v>322.58</v>
      </c>
      <c r="O26" s="228">
        <f t="shared" si="1"/>
        <v>0</v>
      </c>
      <c r="P26">
        <f t="shared" si="2"/>
        <v>0</v>
      </c>
    </row>
    <row r="27" spans="1:16" x14ac:dyDescent="0.2">
      <c r="A27" s="222">
        <v>567</v>
      </c>
      <c r="B27" s="75" t="s">
        <v>243</v>
      </c>
      <c r="C27" s="76" t="s">
        <v>541</v>
      </c>
      <c r="D27" s="77" t="s">
        <v>557</v>
      </c>
      <c r="E27" s="78"/>
      <c r="F27" s="77"/>
      <c r="G27" s="223" t="s">
        <v>117</v>
      </c>
      <c r="H27" s="75"/>
      <c r="I27" s="77"/>
      <c r="J27" s="79">
        <v>353.18</v>
      </c>
      <c r="K27" s="224"/>
      <c r="L27" s="225" t="s">
        <v>243</v>
      </c>
      <c r="M27" s="226">
        <f t="shared" si="0"/>
        <v>0</v>
      </c>
      <c r="N27" s="227">
        <v>353.18</v>
      </c>
      <c r="O27" s="228">
        <f t="shared" si="1"/>
        <v>0</v>
      </c>
      <c r="P27">
        <f t="shared" si="2"/>
        <v>0</v>
      </c>
    </row>
    <row r="28" spans="1:16" x14ac:dyDescent="0.2">
      <c r="A28" s="222">
        <v>568</v>
      </c>
      <c r="B28" s="75" t="s">
        <v>243</v>
      </c>
      <c r="C28" s="76" t="s">
        <v>541</v>
      </c>
      <c r="D28" s="77" t="s">
        <v>558</v>
      </c>
      <c r="E28" s="78"/>
      <c r="F28" s="77"/>
      <c r="G28" s="223" t="s">
        <v>117</v>
      </c>
      <c r="H28" s="75"/>
      <c r="I28" s="77"/>
      <c r="J28" s="79">
        <v>47.86</v>
      </c>
      <c r="K28" s="224"/>
      <c r="L28" s="225" t="s">
        <v>243</v>
      </c>
      <c r="M28" s="226">
        <f t="shared" si="0"/>
        <v>0</v>
      </c>
      <c r="N28" s="227">
        <v>47.86</v>
      </c>
      <c r="O28" s="228">
        <f t="shared" si="1"/>
        <v>0</v>
      </c>
      <c r="P28">
        <f t="shared" si="2"/>
        <v>0</v>
      </c>
    </row>
    <row r="29" spans="1:16" x14ac:dyDescent="0.2">
      <c r="A29" s="222">
        <v>584</v>
      </c>
      <c r="B29" s="75" t="s">
        <v>422</v>
      </c>
      <c r="C29" s="76" t="s">
        <v>559</v>
      </c>
      <c r="D29" s="77" t="s">
        <v>560</v>
      </c>
      <c r="E29" s="78"/>
      <c r="F29" s="77"/>
      <c r="G29" s="223" t="s">
        <v>117</v>
      </c>
      <c r="H29" s="75"/>
      <c r="I29" s="77"/>
      <c r="J29" s="79">
        <v>939</v>
      </c>
      <c r="K29" s="224"/>
      <c r="L29" s="225" t="s">
        <v>422</v>
      </c>
      <c r="M29" s="226">
        <f t="shared" si="0"/>
        <v>0</v>
      </c>
      <c r="N29" s="227">
        <v>939</v>
      </c>
      <c r="O29" s="228">
        <f t="shared" si="1"/>
        <v>0</v>
      </c>
      <c r="P29">
        <f t="shared" si="2"/>
        <v>0</v>
      </c>
    </row>
    <row r="30" spans="1:16" x14ac:dyDescent="0.2">
      <c r="A30" s="222">
        <v>586</v>
      </c>
      <c r="B30" s="75" t="s">
        <v>446</v>
      </c>
      <c r="C30" s="76" t="s">
        <v>561</v>
      </c>
      <c r="D30" s="77" t="s">
        <v>562</v>
      </c>
      <c r="E30" s="78"/>
      <c r="F30" s="77"/>
      <c r="G30" s="223" t="s">
        <v>117</v>
      </c>
      <c r="H30" s="75"/>
      <c r="I30" s="77"/>
      <c r="J30" s="79">
        <v>165</v>
      </c>
      <c r="K30" s="224"/>
      <c r="L30" s="225" t="s">
        <v>446</v>
      </c>
      <c r="M30" s="226">
        <f t="shared" si="0"/>
        <v>0</v>
      </c>
      <c r="N30" s="227">
        <v>165</v>
      </c>
      <c r="O30" s="228">
        <f t="shared" si="1"/>
        <v>0</v>
      </c>
      <c r="P30">
        <f t="shared" si="2"/>
        <v>0</v>
      </c>
    </row>
    <row r="31" spans="1:16" x14ac:dyDescent="0.2">
      <c r="A31" s="222">
        <v>596</v>
      </c>
      <c r="B31" s="75" t="s">
        <v>356</v>
      </c>
      <c r="C31" s="76" t="s">
        <v>498</v>
      </c>
      <c r="D31" s="77" t="s">
        <v>563</v>
      </c>
      <c r="E31" s="78"/>
      <c r="F31" s="77"/>
      <c r="G31" s="223" t="s">
        <v>117</v>
      </c>
      <c r="H31" s="75"/>
      <c r="I31" s="77"/>
      <c r="J31" s="79">
        <v>300</v>
      </c>
      <c r="K31" s="224"/>
      <c r="L31" s="225" t="s">
        <v>356</v>
      </c>
      <c r="M31" s="226">
        <f t="shared" si="0"/>
        <v>0</v>
      </c>
      <c r="N31" s="227">
        <v>300</v>
      </c>
      <c r="O31" s="228">
        <f t="shared" si="1"/>
        <v>0</v>
      </c>
      <c r="P31">
        <f t="shared" si="2"/>
        <v>0</v>
      </c>
    </row>
    <row r="32" spans="1:16" x14ac:dyDescent="0.2">
      <c r="A32" s="222">
        <v>597</v>
      </c>
      <c r="B32" s="75" t="s">
        <v>356</v>
      </c>
      <c r="C32" s="76" t="s">
        <v>564</v>
      </c>
      <c r="D32" s="77" t="s">
        <v>565</v>
      </c>
      <c r="E32" s="78"/>
      <c r="F32" s="77"/>
      <c r="G32" s="223" t="s">
        <v>117</v>
      </c>
      <c r="H32" s="75"/>
      <c r="I32" s="77"/>
      <c r="J32" s="79">
        <v>88.59</v>
      </c>
      <c r="K32" s="224"/>
      <c r="L32" s="225" t="s">
        <v>356</v>
      </c>
      <c r="M32" s="226">
        <f t="shared" si="0"/>
        <v>0</v>
      </c>
      <c r="N32" s="227">
        <v>88.59</v>
      </c>
      <c r="O32" s="228">
        <f t="shared" si="1"/>
        <v>0</v>
      </c>
      <c r="P32">
        <f t="shared" si="2"/>
        <v>0</v>
      </c>
    </row>
    <row r="33" spans="1:16" x14ac:dyDescent="0.2">
      <c r="A33" s="222">
        <v>599</v>
      </c>
      <c r="B33" s="75" t="s">
        <v>389</v>
      </c>
      <c r="C33" s="76" t="s">
        <v>566</v>
      </c>
      <c r="D33" s="77" t="s">
        <v>567</v>
      </c>
      <c r="E33" s="78"/>
      <c r="F33" s="77"/>
      <c r="G33" s="223" t="s">
        <v>117</v>
      </c>
      <c r="H33" s="75"/>
      <c r="I33" s="77"/>
      <c r="J33" s="79">
        <v>30</v>
      </c>
      <c r="K33" s="224"/>
      <c r="L33" s="225" t="s">
        <v>389</v>
      </c>
      <c r="M33" s="226">
        <f t="shared" si="0"/>
        <v>0</v>
      </c>
      <c r="N33" s="227">
        <v>30</v>
      </c>
      <c r="O33" s="228">
        <f t="shared" si="1"/>
        <v>0</v>
      </c>
      <c r="P33">
        <f t="shared" si="2"/>
        <v>0</v>
      </c>
    </row>
    <row r="34" spans="1:16" x14ac:dyDescent="0.2">
      <c r="A34" s="222">
        <v>600</v>
      </c>
      <c r="B34" s="75" t="s">
        <v>389</v>
      </c>
      <c r="C34" s="76" t="s">
        <v>566</v>
      </c>
      <c r="D34" s="77" t="s">
        <v>568</v>
      </c>
      <c r="E34" s="78"/>
      <c r="F34" s="77"/>
      <c r="G34" s="223" t="s">
        <v>117</v>
      </c>
      <c r="H34" s="75"/>
      <c r="I34" s="77"/>
      <c r="J34" s="79">
        <v>30</v>
      </c>
      <c r="K34" s="224"/>
      <c r="L34" s="225" t="s">
        <v>389</v>
      </c>
      <c r="M34" s="226">
        <f t="shared" si="0"/>
        <v>0</v>
      </c>
      <c r="N34" s="227">
        <v>30</v>
      </c>
      <c r="O34" s="228">
        <f t="shared" si="1"/>
        <v>0</v>
      </c>
      <c r="P34">
        <f t="shared" si="2"/>
        <v>0</v>
      </c>
    </row>
    <row r="35" spans="1:16" x14ac:dyDescent="0.2">
      <c r="A35" s="222">
        <v>601</v>
      </c>
      <c r="B35" s="75" t="s">
        <v>389</v>
      </c>
      <c r="C35" s="76" t="s">
        <v>566</v>
      </c>
      <c r="D35" s="77" t="s">
        <v>569</v>
      </c>
      <c r="E35" s="78"/>
      <c r="F35" s="77"/>
      <c r="G35" s="223" t="s">
        <v>117</v>
      </c>
      <c r="H35" s="75"/>
      <c r="I35" s="77"/>
      <c r="J35" s="79">
        <v>30</v>
      </c>
      <c r="K35" s="224"/>
      <c r="L35" s="225" t="s">
        <v>389</v>
      </c>
      <c r="M35" s="226">
        <f t="shared" si="0"/>
        <v>0</v>
      </c>
      <c r="N35" s="227">
        <v>30</v>
      </c>
      <c r="O35" s="228">
        <f t="shared" si="1"/>
        <v>0</v>
      </c>
      <c r="P35">
        <f t="shared" si="2"/>
        <v>0</v>
      </c>
    </row>
    <row r="36" spans="1:16" x14ac:dyDescent="0.2">
      <c r="A36" s="222">
        <v>602</v>
      </c>
      <c r="B36" s="75" t="s">
        <v>389</v>
      </c>
      <c r="C36" s="76" t="s">
        <v>535</v>
      </c>
      <c r="D36" s="77" t="s">
        <v>570</v>
      </c>
      <c r="E36" s="78"/>
      <c r="F36" s="77"/>
      <c r="G36" s="223" t="s">
        <v>117</v>
      </c>
      <c r="H36" s="75"/>
      <c r="I36" s="77"/>
      <c r="J36" s="79">
        <v>250</v>
      </c>
      <c r="K36" s="224"/>
      <c r="L36" s="225" t="s">
        <v>389</v>
      </c>
      <c r="M36" s="226">
        <f t="shared" si="0"/>
        <v>0</v>
      </c>
      <c r="N36" s="227">
        <v>250</v>
      </c>
      <c r="O36" s="228">
        <f t="shared" si="1"/>
        <v>0</v>
      </c>
      <c r="P36">
        <f t="shared" si="2"/>
        <v>0</v>
      </c>
    </row>
    <row r="37" spans="1:16" x14ac:dyDescent="0.2">
      <c r="A37" s="222">
        <v>603</v>
      </c>
      <c r="B37" s="75" t="s">
        <v>389</v>
      </c>
      <c r="C37" s="76" t="s">
        <v>535</v>
      </c>
      <c r="D37" s="77" t="s">
        <v>571</v>
      </c>
      <c r="E37" s="78"/>
      <c r="F37" s="77"/>
      <c r="G37" s="223" t="s">
        <v>117</v>
      </c>
      <c r="H37" s="75"/>
      <c r="I37" s="77"/>
      <c r="J37" s="79">
        <v>646</v>
      </c>
      <c r="K37" s="224"/>
      <c r="L37" s="225" t="s">
        <v>389</v>
      </c>
      <c r="M37" s="226">
        <f t="shared" si="0"/>
        <v>0</v>
      </c>
      <c r="N37" s="227">
        <v>646</v>
      </c>
      <c r="O37" s="228">
        <f t="shared" si="1"/>
        <v>0</v>
      </c>
      <c r="P37">
        <f t="shared" si="2"/>
        <v>0</v>
      </c>
    </row>
    <row r="38" spans="1:16" x14ac:dyDescent="0.2">
      <c r="A38" s="222">
        <v>604</v>
      </c>
      <c r="B38" s="75" t="s">
        <v>389</v>
      </c>
      <c r="C38" s="76" t="s">
        <v>537</v>
      </c>
      <c r="D38" s="77" t="s">
        <v>572</v>
      </c>
      <c r="E38" s="78"/>
      <c r="F38" s="77"/>
      <c r="G38" s="223" t="s">
        <v>117</v>
      </c>
      <c r="H38" s="75"/>
      <c r="I38" s="77"/>
      <c r="J38" s="79">
        <v>646</v>
      </c>
      <c r="K38" s="224"/>
      <c r="L38" s="225" t="s">
        <v>389</v>
      </c>
      <c r="M38" s="226">
        <f t="shared" si="0"/>
        <v>0</v>
      </c>
      <c r="N38" s="227">
        <v>646</v>
      </c>
      <c r="O38" s="228">
        <f t="shared" si="1"/>
        <v>0</v>
      </c>
      <c r="P38">
        <f t="shared" si="2"/>
        <v>0</v>
      </c>
    </row>
    <row r="39" spans="1:16" x14ac:dyDescent="0.2">
      <c r="A39" s="222">
        <v>605</v>
      </c>
      <c r="B39" s="75" t="s">
        <v>389</v>
      </c>
      <c r="C39" s="76" t="s">
        <v>539</v>
      </c>
      <c r="D39" s="77" t="s">
        <v>573</v>
      </c>
      <c r="E39" s="78"/>
      <c r="F39" s="77"/>
      <c r="G39" s="223" t="s">
        <v>117</v>
      </c>
      <c r="H39" s="75"/>
      <c r="I39" s="77"/>
      <c r="J39" s="79">
        <v>888.25</v>
      </c>
      <c r="K39" s="224"/>
      <c r="L39" s="225" t="s">
        <v>389</v>
      </c>
      <c r="M39" s="226">
        <f t="shared" si="0"/>
        <v>0</v>
      </c>
      <c r="N39" s="227">
        <v>888.25</v>
      </c>
      <c r="O39" s="228">
        <f t="shared" si="1"/>
        <v>0</v>
      </c>
      <c r="P39">
        <f t="shared" si="2"/>
        <v>0</v>
      </c>
    </row>
    <row r="40" spans="1:16" x14ac:dyDescent="0.2">
      <c r="A40" s="222">
        <v>606</v>
      </c>
      <c r="B40" s="75" t="s">
        <v>389</v>
      </c>
      <c r="C40" s="76" t="s">
        <v>533</v>
      </c>
      <c r="D40" s="77" t="s">
        <v>574</v>
      </c>
      <c r="E40" s="78"/>
      <c r="F40" s="77"/>
      <c r="G40" s="223" t="s">
        <v>117</v>
      </c>
      <c r="H40" s="75"/>
      <c r="I40" s="77"/>
      <c r="J40" s="79">
        <v>2115</v>
      </c>
      <c r="K40" s="224"/>
      <c r="L40" s="225" t="s">
        <v>389</v>
      </c>
      <c r="M40" s="226">
        <f t="shared" ref="M40:M71" si="3">IF(K40&lt;&gt;"",L40-K40,0)</f>
        <v>0</v>
      </c>
      <c r="N40" s="227">
        <v>2115</v>
      </c>
      <c r="O40" s="228">
        <f t="shared" ref="O40:O71" si="4">IF(K40&lt;&gt;"",N40*M40,0)</f>
        <v>0</v>
      </c>
      <c r="P40">
        <f t="shared" ref="P40:P58" si="5">IF(K40&lt;&gt;"",N40,0)</f>
        <v>0</v>
      </c>
    </row>
    <row r="41" spans="1:16" x14ac:dyDescent="0.2">
      <c r="A41" s="222">
        <v>615</v>
      </c>
      <c r="B41" s="75" t="s">
        <v>389</v>
      </c>
      <c r="C41" s="76" t="s">
        <v>541</v>
      </c>
      <c r="D41" s="77" t="s">
        <v>575</v>
      </c>
      <c r="E41" s="78"/>
      <c r="F41" s="77"/>
      <c r="G41" s="223" t="s">
        <v>117</v>
      </c>
      <c r="H41" s="75"/>
      <c r="I41" s="77"/>
      <c r="J41" s="79">
        <v>322.58</v>
      </c>
      <c r="K41" s="224"/>
      <c r="L41" s="225" t="s">
        <v>389</v>
      </c>
      <c r="M41" s="226">
        <f t="shared" si="3"/>
        <v>0</v>
      </c>
      <c r="N41" s="227">
        <v>322.58</v>
      </c>
      <c r="O41" s="228">
        <f t="shared" si="4"/>
        <v>0</v>
      </c>
      <c r="P41">
        <f t="shared" si="5"/>
        <v>0</v>
      </c>
    </row>
    <row r="42" spans="1:16" x14ac:dyDescent="0.2">
      <c r="A42" s="222">
        <v>616</v>
      </c>
      <c r="B42" s="75" t="s">
        <v>389</v>
      </c>
      <c r="C42" s="76" t="s">
        <v>541</v>
      </c>
      <c r="D42" s="77" t="s">
        <v>576</v>
      </c>
      <c r="E42" s="78"/>
      <c r="F42" s="77"/>
      <c r="G42" s="223" t="s">
        <v>117</v>
      </c>
      <c r="H42" s="75"/>
      <c r="I42" s="77"/>
      <c r="J42" s="79">
        <v>649.16</v>
      </c>
      <c r="K42" s="224"/>
      <c r="L42" s="225" t="s">
        <v>389</v>
      </c>
      <c r="M42" s="226">
        <f t="shared" si="3"/>
        <v>0</v>
      </c>
      <c r="N42" s="227">
        <v>649.16</v>
      </c>
      <c r="O42" s="228">
        <f t="shared" si="4"/>
        <v>0</v>
      </c>
      <c r="P42">
        <f t="shared" si="5"/>
        <v>0</v>
      </c>
    </row>
    <row r="43" spans="1:16" x14ac:dyDescent="0.2">
      <c r="A43" s="222">
        <v>620</v>
      </c>
      <c r="B43" s="75" t="s">
        <v>397</v>
      </c>
      <c r="C43" s="76" t="s">
        <v>577</v>
      </c>
      <c r="D43" s="77" t="s">
        <v>578</v>
      </c>
      <c r="E43" s="78"/>
      <c r="F43" s="77"/>
      <c r="G43" s="223" t="s">
        <v>117</v>
      </c>
      <c r="H43" s="75"/>
      <c r="I43" s="77"/>
      <c r="J43" s="79">
        <v>2500</v>
      </c>
      <c r="K43" s="224"/>
      <c r="L43" s="225" t="s">
        <v>397</v>
      </c>
      <c r="M43" s="226">
        <f t="shared" si="3"/>
        <v>0</v>
      </c>
      <c r="N43" s="227">
        <v>2500</v>
      </c>
      <c r="O43" s="228">
        <f t="shared" si="4"/>
        <v>0</v>
      </c>
      <c r="P43">
        <f t="shared" si="5"/>
        <v>0</v>
      </c>
    </row>
    <row r="44" spans="1:16" x14ac:dyDescent="0.2">
      <c r="A44" s="222">
        <v>621</v>
      </c>
      <c r="B44" s="75" t="s">
        <v>397</v>
      </c>
      <c r="C44" s="76" t="s">
        <v>579</v>
      </c>
      <c r="D44" s="77" t="s">
        <v>580</v>
      </c>
      <c r="E44" s="78"/>
      <c r="F44" s="77"/>
      <c r="G44" s="223" t="s">
        <v>117</v>
      </c>
      <c r="H44" s="75"/>
      <c r="I44" s="77"/>
      <c r="J44" s="79">
        <v>1500</v>
      </c>
      <c r="K44" s="224"/>
      <c r="L44" s="225" t="s">
        <v>397</v>
      </c>
      <c r="M44" s="226">
        <f t="shared" si="3"/>
        <v>0</v>
      </c>
      <c r="N44" s="227">
        <v>1500</v>
      </c>
      <c r="O44" s="228">
        <f t="shared" si="4"/>
        <v>0</v>
      </c>
      <c r="P44">
        <f t="shared" si="5"/>
        <v>0</v>
      </c>
    </row>
    <row r="45" spans="1:16" x14ac:dyDescent="0.2">
      <c r="A45" s="222">
        <v>623</v>
      </c>
      <c r="B45" s="75" t="s">
        <v>483</v>
      </c>
      <c r="C45" s="76" t="s">
        <v>498</v>
      </c>
      <c r="D45" s="77" t="s">
        <v>581</v>
      </c>
      <c r="E45" s="78"/>
      <c r="F45" s="77"/>
      <c r="G45" s="223" t="s">
        <v>117</v>
      </c>
      <c r="H45" s="75"/>
      <c r="I45" s="77"/>
      <c r="J45" s="79">
        <v>300</v>
      </c>
      <c r="K45" s="224"/>
      <c r="L45" s="225" t="s">
        <v>483</v>
      </c>
      <c r="M45" s="226">
        <f t="shared" si="3"/>
        <v>0</v>
      </c>
      <c r="N45" s="227">
        <v>300</v>
      </c>
      <c r="O45" s="228">
        <f t="shared" si="4"/>
        <v>0</v>
      </c>
      <c r="P45">
        <f t="shared" si="5"/>
        <v>0</v>
      </c>
    </row>
    <row r="46" spans="1:16" x14ac:dyDescent="0.2">
      <c r="A46" s="222">
        <v>627</v>
      </c>
      <c r="B46" s="75" t="s">
        <v>483</v>
      </c>
      <c r="C46" s="76" t="s">
        <v>531</v>
      </c>
      <c r="D46" s="77" t="s">
        <v>582</v>
      </c>
      <c r="E46" s="78"/>
      <c r="F46" s="77"/>
      <c r="G46" s="223" t="s">
        <v>117</v>
      </c>
      <c r="H46" s="75"/>
      <c r="I46" s="77"/>
      <c r="J46" s="79">
        <v>2000</v>
      </c>
      <c r="K46" s="224"/>
      <c r="L46" s="225" t="s">
        <v>483</v>
      </c>
      <c r="M46" s="226">
        <f t="shared" si="3"/>
        <v>0</v>
      </c>
      <c r="N46" s="227">
        <v>2000</v>
      </c>
      <c r="O46" s="228">
        <f t="shared" si="4"/>
        <v>0</v>
      </c>
      <c r="P46">
        <f t="shared" si="5"/>
        <v>0</v>
      </c>
    </row>
    <row r="47" spans="1:16" x14ac:dyDescent="0.2">
      <c r="A47" s="222">
        <v>628</v>
      </c>
      <c r="B47" s="75" t="s">
        <v>483</v>
      </c>
      <c r="C47" s="76" t="s">
        <v>531</v>
      </c>
      <c r="D47" s="77" t="s">
        <v>583</v>
      </c>
      <c r="E47" s="78"/>
      <c r="F47" s="77"/>
      <c r="G47" s="223" t="s">
        <v>117</v>
      </c>
      <c r="H47" s="75"/>
      <c r="I47" s="77"/>
      <c r="J47" s="79">
        <v>23.04</v>
      </c>
      <c r="K47" s="224"/>
      <c r="L47" s="225" t="s">
        <v>483</v>
      </c>
      <c r="M47" s="226">
        <f t="shared" si="3"/>
        <v>0</v>
      </c>
      <c r="N47" s="227">
        <v>23.04</v>
      </c>
      <c r="O47" s="228">
        <f t="shared" si="4"/>
        <v>0</v>
      </c>
      <c r="P47">
        <f t="shared" si="5"/>
        <v>0</v>
      </c>
    </row>
    <row r="48" spans="1:16" x14ac:dyDescent="0.2">
      <c r="A48" s="222">
        <v>634</v>
      </c>
      <c r="B48" s="75" t="s">
        <v>408</v>
      </c>
      <c r="C48" s="76" t="s">
        <v>302</v>
      </c>
      <c r="D48" s="77" t="s">
        <v>584</v>
      </c>
      <c r="E48" s="78"/>
      <c r="F48" s="77"/>
      <c r="G48" s="223" t="s">
        <v>117</v>
      </c>
      <c r="H48" s="75"/>
      <c r="I48" s="77"/>
      <c r="J48" s="79">
        <v>1494</v>
      </c>
      <c r="K48" s="224"/>
      <c r="L48" s="225" t="s">
        <v>408</v>
      </c>
      <c r="M48" s="226">
        <f t="shared" si="3"/>
        <v>0</v>
      </c>
      <c r="N48" s="227">
        <v>1494</v>
      </c>
      <c r="O48" s="228">
        <f t="shared" si="4"/>
        <v>0</v>
      </c>
      <c r="P48">
        <f t="shared" si="5"/>
        <v>0</v>
      </c>
    </row>
    <row r="49" spans="1:16" x14ac:dyDescent="0.2">
      <c r="A49" s="222">
        <v>635</v>
      </c>
      <c r="B49" s="75" t="s">
        <v>408</v>
      </c>
      <c r="C49" s="76" t="s">
        <v>302</v>
      </c>
      <c r="D49" s="77" t="s">
        <v>585</v>
      </c>
      <c r="E49" s="78"/>
      <c r="F49" s="77"/>
      <c r="G49" s="223" t="s">
        <v>117</v>
      </c>
      <c r="H49" s="75"/>
      <c r="I49" s="77"/>
      <c r="J49" s="79">
        <v>3539.26</v>
      </c>
      <c r="K49" s="224"/>
      <c r="L49" s="225" t="s">
        <v>408</v>
      </c>
      <c r="M49" s="226">
        <f t="shared" si="3"/>
        <v>0</v>
      </c>
      <c r="N49" s="227">
        <v>3539.26</v>
      </c>
      <c r="O49" s="228">
        <f t="shared" si="4"/>
        <v>0</v>
      </c>
      <c r="P49">
        <f t="shared" si="5"/>
        <v>0</v>
      </c>
    </row>
    <row r="50" spans="1:16" x14ac:dyDescent="0.2">
      <c r="A50" s="222">
        <v>636</v>
      </c>
      <c r="B50" s="75" t="s">
        <v>408</v>
      </c>
      <c r="C50" s="76" t="s">
        <v>302</v>
      </c>
      <c r="D50" s="77" t="s">
        <v>586</v>
      </c>
      <c r="E50" s="78"/>
      <c r="F50" s="77"/>
      <c r="G50" s="223" t="s">
        <v>117</v>
      </c>
      <c r="H50" s="75"/>
      <c r="I50" s="77"/>
      <c r="J50" s="79">
        <v>11225.71</v>
      </c>
      <c r="K50" s="224"/>
      <c r="L50" s="225" t="s">
        <v>408</v>
      </c>
      <c r="M50" s="226">
        <f t="shared" si="3"/>
        <v>0</v>
      </c>
      <c r="N50" s="227">
        <v>11225.71</v>
      </c>
      <c r="O50" s="228">
        <f t="shared" si="4"/>
        <v>0</v>
      </c>
      <c r="P50">
        <f t="shared" si="5"/>
        <v>0</v>
      </c>
    </row>
    <row r="51" spans="1:16" x14ac:dyDescent="0.2">
      <c r="A51" s="222">
        <v>637</v>
      </c>
      <c r="B51" s="75" t="s">
        <v>408</v>
      </c>
      <c r="C51" s="76" t="s">
        <v>587</v>
      </c>
      <c r="D51" s="77" t="s">
        <v>588</v>
      </c>
      <c r="E51" s="78"/>
      <c r="F51" s="77"/>
      <c r="G51" s="223" t="s">
        <v>117</v>
      </c>
      <c r="H51" s="75"/>
      <c r="I51" s="77"/>
      <c r="J51" s="79">
        <v>31.99</v>
      </c>
      <c r="K51" s="224"/>
      <c r="L51" s="225" t="s">
        <v>408</v>
      </c>
      <c r="M51" s="226">
        <f t="shared" si="3"/>
        <v>0</v>
      </c>
      <c r="N51" s="227">
        <v>31.99</v>
      </c>
      <c r="O51" s="228">
        <f t="shared" si="4"/>
        <v>0</v>
      </c>
      <c r="P51">
        <f t="shared" si="5"/>
        <v>0</v>
      </c>
    </row>
    <row r="52" spans="1:16" x14ac:dyDescent="0.2">
      <c r="A52" s="222">
        <v>638</v>
      </c>
      <c r="B52" s="75" t="s">
        <v>455</v>
      </c>
      <c r="C52" s="76" t="s">
        <v>561</v>
      </c>
      <c r="D52" s="77" t="s">
        <v>589</v>
      </c>
      <c r="E52" s="78"/>
      <c r="F52" s="77"/>
      <c r="G52" s="223" t="s">
        <v>117</v>
      </c>
      <c r="H52" s="75"/>
      <c r="I52" s="77"/>
      <c r="J52" s="79">
        <v>181.5</v>
      </c>
      <c r="K52" s="224"/>
      <c r="L52" s="225" t="s">
        <v>455</v>
      </c>
      <c r="M52" s="226">
        <f t="shared" si="3"/>
        <v>0</v>
      </c>
      <c r="N52" s="227">
        <v>181.5</v>
      </c>
      <c r="O52" s="228">
        <f t="shared" si="4"/>
        <v>0</v>
      </c>
      <c r="P52">
        <f t="shared" si="5"/>
        <v>0</v>
      </c>
    </row>
    <row r="53" spans="1:16" x14ac:dyDescent="0.2">
      <c r="A53" s="222">
        <v>647</v>
      </c>
      <c r="B53" s="75" t="s">
        <v>456</v>
      </c>
      <c r="C53" s="76" t="s">
        <v>590</v>
      </c>
      <c r="D53" s="77" t="s">
        <v>591</v>
      </c>
      <c r="E53" s="78"/>
      <c r="F53" s="77"/>
      <c r="G53" s="223" t="s">
        <v>592</v>
      </c>
      <c r="H53" s="75"/>
      <c r="I53" s="77"/>
      <c r="J53" s="79">
        <v>0</v>
      </c>
      <c r="K53" s="224"/>
      <c r="L53" s="225" t="s">
        <v>456</v>
      </c>
      <c r="M53" s="226">
        <f t="shared" si="3"/>
        <v>0</v>
      </c>
      <c r="N53" s="227">
        <v>0</v>
      </c>
      <c r="O53" s="228">
        <f t="shared" si="4"/>
        <v>0</v>
      </c>
      <c r="P53">
        <f t="shared" si="5"/>
        <v>0</v>
      </c>
    </row>
    <row r="54" spans="1:16" x14ac:dyDescent="0.2">
      <c r="A54" s="222">
        <v>648</v>
      </c>
      <c r="B54" s="75" t="s">
        <v>456</v>
      </c>
      <c r="C54" s="76" t="s">
        <v>141</v>
      </c>
      <c r="D54" s="77" t="s">
        <v>593</v>
      </c>
      <c r="E54" s="78"/>
      <c r="F54" s="77"/>
      <c r="G54" s="223" t="s">
        <v>139</v>
      </c>
      <c r="H54" s="75"/>
      <c r="I54" s="77"/>
      <c r="J54" s="79">
        <v>0</v>
      </c>
      <c r="K54" s="224"/>
      <c r="L54" s="225" t="s">
        <v>456</v>
      </c>
      <c r="M54" s="226">
        <f t="shared" si="3"/>
        <v>0</v>
      </c>
      <c r="N54" s="227">
        <v>0</v>
      </c>
      <c r="O54" s="228">
        <f t="shared" si="4"/>
        <v>0</v>
      </c>
      <c r="P54">
        <f t="shared" si="5"/>
        <v>0</v>
      </c>
    </row>
    <row r="55" spans="1:16" x14ac:dyDescent="0.2">
      <c r="A55" s="222">
        <v>649</v>
      </c>
      <c r="B55" s="75" t="s">
        <v>456</v>
      </c>
      <c r="C55" s="76" t="s">
        <v>594</v>
      </c>
      <c r="D55" s="77" t="s">
        <v>595</v>
      </c>
      <c r="E55" s="78"/>
      <c r="F55" s="77"/>
      <c r="G55" s="223" t="s">
        <v>117</v>
      </c>
      <c r="H55" s="75"/>
      <c r="I55" s="77"/>
      <c r="J55" s="79">
        <v>5465.38</v>
      </c>
      <c r="K55" s="224"/>
      <c r="L55" s="225" t="s">
        <v>456</v>
      </c>
      <c r="M55" s="226">
        <f t="shared" si="3"/>
        <v>0</v>
      </c>
      <c r="N55" s="227">
        <v>5465.38</v>
      </c>
      <c r="O55" s="228">
        <f t="shared" si="4"/>
        <v>0</v>
      </c>
      <c r="P55">
        <f t="shared" si="5"/>
        <v>0</v>
      </c>
    </row>
    <row r="56" spans="1:16" x14ac:dyDescent="0.2">
      <c r="A56" s="222">
        <v>650</v>
      </c>
      <c r="B56" s="75" t="s">
        <v>456</v>
      </c>
      <c r="C56" s="76" t="s">
        <v>594</v>
      </c>
      <c r="D56" s="77" t="s">
        <v>596</v>
      </c>
      <c r="E56" s="78"/>
      <c r="F56" s="77"/>
      <c r="G56" s="223" t="s">
        <v>117</v>
      </c>
      <c r="H56" s="75"/>
      <c r="I56" s="77"/>
      <c r="J56" s="79">
        <v>13677.48</v>
      </c>
      <c r="K56" s="224"/>
      <c r="L56" s="225" t="s">
        <v>456</v>
      </c>
      <c r="M56" s="226">
        <f t="shared" si="3"/>
        <v>0</v>
      </c>
      <c r="N56" s="227">
        <v>13677.48</v>
      </c>
      <c r="O56" s="228">
        <f t="shared" si="4"/>
        <v>0</v>
      </c>
      <c r="P56">
        <f t="shared" si="5"/>
        <v>0</v>
      </c>
    </row>
    <row r="57" spans="1:16" x14ac:dyDescent="0.2">
      <c r="A57" s="222">
        <v>651</v>
      </c>
      <c r="B57" s="75" t="s">
        <v>456</v>
      </c>
      <c r="C57" s="76" t="s">
        <v>594</v>
      </c>
      <c r="D57" s="77" t="s">
        <v>597</v>
      </c>
      <c r="E57" s="78"/>
      <c r="F57" s="77"/>
      <c r="G57" s="223" t="s">
        <v>117</v>
      </c>
      <c r="H57" s="75"/>
      <c r="I57" s="77"/>
      <c r="J57" s="79">
        <v>293.26</v>
      </c>
      <c r="K57" s="224"/>
      <c r="L57" s="225" t="s">
        <v>456</v>
      </c>
      <c r="M57" s="226">
        <f t="shared" si="3"/>
        <v>0</v>
      </c>
      <c r="N57" s="227">
        <v>293.26</v>
      </c>
      <c r="O57" s="228">
        <f t="shared" si="4"/>
        <v>0</v>
      </c>
      <c r="P57">
        <f t="shared" si="5"/>
        <v>0</v>
      </c>
    </row>
    <row r="58" spans="1:16" x14ac:dyDescent="0.2">
      <c r="A58" s="222">
        <v>652</v>
      </c>
      <c r="B58" s="75" t="s">
        <v>456</v>
      </c>
      <c r="C58" s="76" t="s">
        <v>594</v>
      </c>
      <c r="D58" s="77" t="s">
        <v>597</v>
      </c>
      <c r="E58" s="78"/>
      <c r="F58" s="77"/>
      <c r="G58" s="223" t="s">
        <v>117</v>
      </c>
      <c r="H58" s="75"/>
      <c r="I58" s="77"/>
      <c r="J58" s="79">
        <v>12193.12</v>
      </c>
      <c r="K58" s="224"/>
      <c r="L58" s="225" t="s">
        <v>456</v>
      </c>
      <c r="M58" s="226">
        <f t="shared" si="3"/>
        <v>0</v>
      </c>
      <c r="N58" s="227">
        <v>12193.12</v>
      </c>
      <c r="O58" s="228">
        <f t="shared" si="4"/>
        <v>0</v>
      </c>
      <c r="P58">
        <f t="shared" si="5"/>
        <v>0</v>
      </c>
    </row>
    <row r="59" spans="1:16" x14ac:dyDescent="0.2">
      <c r="A59" s="222"/>
      <c r="B59" s="75"/>
      <c r="C59" s="76"/>
      <c r="D59" s="77"/>
      <c r="E59" s="78"/>
      <c r="F59" s="77"/>
      <c r="G59" s="223"/>
      <c r="H59" s="75"/>
      <c r="I59" s="77"/>
      <c r="J59" s="79"/>
      <c r="K59" s="229"/>
      <c r="L59" s="230"/>
      <c r="M59" s="231"/>
      <c r="N59" s="232"/>
      <c r="O59" s="233"/>
    </row>
    <row r="60" spans="1:16" x14ac:dyDescent="0.2">
      <c r="A60" s="222"/>
      <c r="B60" s="75"/>
      <c r="C60" s="76"/>
      <c r="D60" s="77"/>
      <c r="E60" s="78"/>
      <c r="F60" s="77"/>
      <c r="G60" s="223"/>
      <c r="H60" s="75"/>
      <c r="I60" s="77"/>
      <c r="J60" s="79"/>
      <c r="K60" s="229"/>
      <c r="L60" s="230"/>
      <c r="M60" s="234" t="s">
        <v>598</v>
      </c>
      <c r="N60" s="235">
        <f>SUM(P8:P58)</f>
        <v>0</v>
      </c>
      <c r="O60" s="236">
        <f>SUM(O8:O58)</f>
        <v>0</v>
      </c>
    </row>
    <row r="61" spans="1:16" x14ac:dyDescent="0.2">
      <c r="A61" s="222"/>
      <c r="B61" s="75"/>
      <c r="C61" s="76"/>
      <c r="D61" s="77"/>
      <c r="E61" s="78"/>
      <c r="F61" s="77"/>
      <c r="G61" s="223"/>
      <c r="H61" s="75"/>
      <c r="I61" s="77"/>
      <c r="J61" s="79"/>
      <c r="K61" s="229"/>
      <c r="L61" s="230"/>
      <c r="M61" s="234" t="s">
        <v>599</v>
      </c>
      <c r="N61" s="235"/>
      <c r="O61" s="236">
        <f>IF(N60&lt;&gt;0,O60/N60,0)</f>
        <v>0</v>
      </c>
    </row>
    <row r="62" spans="1:16" x14ac:dyDescent="0.2">
      <c r="A62" s="222"/>
      <c r="B62" s="75"/>
      <c r="C62" s="76"/>
      <c r="D62" s="77"/>
      <c r="E62" s="78"/>
      <c r="F62" s="77"/>
      <c r="G62" s="223"/>
      <c r="H62" s="75"/>
      <c r="I62" s="77"/>
      <c r="J62" s="79"/>
      <c r="K62" s="229"/>
      <c r="L62" s="230"/>
      <c r="M62" s="234"/>
      <c r="N62" s="235"/>
      <c r="O62" s="236"/>
    </row>
    <row r="63" spans="1:16" x14ac:dyDescent="0.2">
      <c r="A63" s="222"/>
      <c r="B63" s="75"/>
      <c r="C63" s="76"/>
      <c r="D63" s="77"/>
      <c r="E63" s="78"/>
      <c r="F63" s="77"/>
      <c r="G63" s="223"/>
      <c r="H63" s="75"/>
      <c r="I63" s="77"/>
      <c r="J63" s="79"/>
      <c r="K63" s="229"/>
      <c r="L63" s="230"/>
      <c r="M63" s="234" t="s">
        <v>525</v>
      </c>
      <c r="N63" s="235">
        <f>FattureTempi!AG108</f>
        <v>189435.93999999994</v>
      </c>
      <c r="O63" s="236">
        <f>FattureTempi!AH108</f>
        <v>-2679811.6300000004</v>
      </c>
    </row>
    <row r="64" spans="1:16" x14ac:dyDescent="0.2">
      <c r="A64" s="222"/>
      <c r="B64" s="75"/>
      <c r="C64" s="76"/>
      <c r="D64" s="77"/>
      <c r="E64" s="78"/>
      <c r="F64" s="77"/>
      <c r="G64" s="223"/>
      <c r="H64" s="75"/>
      <c r="I64" s="77"/>
      <c r="J64" s="79"/>
      <c r="K64" s="229"/>
      <c r="L64" s="230"/>
      <c r="M64" s="234" t="s">
        <v>526</v>
      </c>
      <c r="N64" s="235"/>
      <c r="O64" s="236">
        <f>FattureTempi!AH109</f>
        <v>-14.146268284677138</v>
      </c>
    </row>
    <row r="65" spans="1:15" x14ac:dyDescent="0.2">
      <c r="A65" s="222"/>
      <c r="B65" s="75"/>
      <c r="C65" s="76"/>
      <c r="D65" s="77"/>
      <c r="E65" s="78"/>
      <c r="F65" s="77"/>
      <c r="G65" s="223"/>
      <c r="H65" s="75"/>
      <c r="I65" s="77"/>
      <c r="J65" s="79"/>
      <c r="K65" s="229"/>
      <c r="L65" s="230"/>
      <c r="M65" s="234"/>
      <c r="N65" s="235"/>
      <c r="O65" s="236"/>
    </row>
    <row r="66" spans="1:15" x14ac:dyDescent="0.2">
      <c r="A66" s="222"/>
      <c r="B66" s="75"/>
      <c r="C66" s="76"/>
      <c r="D66" s="77"/>
      <c r="E66" s="78"/>
      <c r="F66" s="77"/>
      <c r="G66" s="223"/>
      <c r="H66" s="75"/>
      <c r="I66" s="77"/>
      <c r="J66" s="79"/>
      <c r="K66" s="229"/>
      <c r="L66" s="230"/>
      <c r="M66" s="237" t="s">
        <v>600</v>
      </c>
      <c r="N66" s="238">
        <f>N63+N60</f>
        <v>189435.93999999994</v>
      </c>
      <c r="O66" s="239">
        <f>O63+O60</f>
        <v>-2679811.6300000004</v>
      </c>
    </row>
    <row r="67" spans="1:15" x14ac:dyDescent="0.2">
      <c r="A67" s="222"/>
      <c r="B67" s="75"/>
      <c r="C67" s="76"/>
      <c r="D67" s="77"/>
      <c r="E67" s="78"/>
      <c r="F67" s="77"/>
      <c r="G67" s="223"/>
      <c r="H67" s="75"/>
      <c r="I67" s="77"/>
      <c r="J67" s="79"/>
      <c r="K67" s="229"/>
      <c r="L67" s="230"/>
      <c r="M67" s="237" t="s">
        <v>601</v>
      </c>
      <c r="N67" s="238"/>
      <c r="O67" s="239">
        <f>(O66/N66)</f>
        <v>-14.146268284677138</v>
      </c>
    </row>
    <row r="68" spans="1:15" x14ac:dyDescent="0.2">
      <c r="O68" s="135"/>
    </row>
    <row r="69" spans="1:15" x14ac:dyDescent="0.2">
      <c r="I69" s="6"/>
      <c r="J69" s="2"/>
    </row>
  </sheetData>
  <mergeCells count="5">
    <mergeCell ref="A5:J5"/>
    <mergeCell ref="A1:O1"/>
    <mergeCell ref="A3:O3"/>
    <mergeCell ref="A4:O4"/>
    <mergeCell ref="K5:O5"/>
  </mergeCells>
  <phoneticPr fontId="0" type="noConversion"/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6E03E-C729-4430-89A9-D6D79833B9F2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88"/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90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9"/>
    </row>
    <row r="3" spans="1:16" s="90" customFormat="1" ht="23.1" customHeight="1" x14ac:dyDescent="0.2">
      <c r="A3" s="296" t="s">
        <v>101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8"/>
    </row>
    <row r="4" spans="1:16" s="90" customFormat="1" ht="23.1" customHeight="1" x14ac:dyDescent="0.2">
      <c r="A4" s="98"/>
      <c r="B4" s="101"/>
      <c r="C4" s="181"/>
      <c r="D4" s="181"/>
      <c r="E4" s="140"/>
      <c r="F4" s="181"/>
      <c r="J4" s="180"/>
      <c r="K4" s="167"/>
      <c r="L4" s="167"/>
      <c r="M4" s="166"/>
    </row>
    <row r="5" spans="1:16" s="90" customFormat="1" ht="32.25" customHeight="1" x14ac:dyDescent="0.2">
      <c r="A5" s="291" t="s">
        <v>100</v>
      </c>
      <c r="B5" s="292"/>
      <c r="C5" s="188" t="s">
        <v>99</v>
      </c>
      <c r="D5" s="187"/>
      <c r="E5" s="186" t="str">
        <f>IF(OR(L13="SI",L15="SI"),"SI","NO")</f>
        <v>SI</v>
      </c>
      <c r="F5" s="163"/>
      <c r="G5" s="163"/>
      <c r="H5" s="163"/>
      <c r="I5" s="163"/>
      <c r="J5" s="163"/>
      <c r="K5" s="163"/>
      <c r="L5" s="163"/>
      <c r="M5" s="161"/>
      <c r="N5" s="300" t="s">
        <v>98</v>
      </c>
      <c r="O5" s="301"/>
    </row>
    <row r="6" spans="1:16" s="90" customFormat="1" ht="23.1" customHeight="1" x14ac:dyDescent="0.2">
      <c r="A6" s="98"/>
      <c r="B6" s="101"/>
      <c r="C6" s="102"/>
      <c r="D6" s="181"/>
      <c r="E6" s="185"/>
      <c r="F6" s="181"/>
      <c r="J6" s="180"/>
      <c r="K6" s="167"/>
      <c r="L6" s="167"/>
      <c r="M6" s="166"/>
    </row>
    <row r="7" spans="1:16" s="90" customFormat="1" ht="23.1" customHeight="1" x14ac:dyDescent="0.2">
      <c r="A7" s="281" t="s">
        <v>97</v>
      </c>
      <c r="B7" s="285"/>
      <c r="C7" s="165">
        <f>Debiti!G6</f>
        <v>0</v>
      </c>
      <c r="D7" s="163"/>
      <c r="E7" s="305" t="s">
        <v>111</v>
      </c>
      <c r="F7" s="306"/>
      <c r="G7" s="306"/>
      <c r="H7" s="97"/>
      <c r="I7" s="184"/>
      <c r="J7" s="183"/>
      <c r="K7" s="97"/>
      <c r="L7" s="174"/>
      <c r="M7" s="182"/>
      <c r="N7" s="300" t="s">
        <v>96</v>
      </c>
      <c r="O7" s="301"/>
      <c r="P7" s="301"/>
    </row>
    <row r="8" spans="1:16" s="90" customFormat="1" ht="23.1" customHeight="1" x14ac:dyDescent="0.2">
      <c r="A8" s="98"/>
      <c r="B8" s="101"/>
      <c r="C8" s="102"/>
      <c r="D8" s="181"/>
      <c r="E8" s="140"/>
      <c r="F8" s="102"/>
      <c r="G8" s="99"/>
      <c r="J8" s="180"/>
      <c r="K8" s="167"/>
      <c r="L8" s="167"/>
      <c r="M8" s="166"/>
    </row>
    <row r="9" spans="1:16" s="90" customFormat="1" ht="23.1" customHeight="1" x14ac:dyDescent="0.2">
      <c r="A9" s="293" t="s">
        <v>95</v>
      </c>
      <c r="B9" s="299"/>
      <c r="C9" s="175">
        <f>ElencoFatture!O6</f>
        <v>0</v>
      </c>
      <c r="D9" s="176"/>
      <c r="E9" s="293" t="s">
        <v>89</v>
      </c>
      <c r="F9" s="294" t="s">
        <v>94</v>
      </c>
      <c r="G9" s="179">
        <f>C9/100*5</f>
        <v>0</v>
      </c>
      <c r="J9" s="163"/>
      <c r="L9" s="163"/>
      <c r="M9" s="161"/>
    </row>
    <row r="10" spans="1:16" s="90" customFormat="1" ht="23.1" customHeight="1" x14ac:dyDescent="0.2">
      <c r="A10" s="293" t="s">
        <v>93</v>
      </c>
      <c r="B10" s="294"/>
      <c r="C10" s="175">
        <f>ElencoFatture!O7</f>
        <v>0</v>
      </c>
      <c r="D10" s="176"/>
      <c r="E10" s="178"/>
      <c r="F10" s="178"/>
      <c r="G10" s="177"/>
      <c r="H10" s="163"/>
      <c r="I10" s="163"/>
      <c r="J10" s="163"/>
      <c r="K10" s="163"/>
      <c r="L10" s="163"/>
      <c r="M10" s="161"/>
    </row>
    <row r="11" spans="1:16" s="90" customFormat="1" ht="23.1" customHeight="1" x14ac:dyDescent="0.2">
      <c r="A11" s="293" t="s">
        <v>92</v>
      </c>
      <c r="B11" s="295"/>
      <c r="C11" s="175">
        <f>ElencoFatture!O8</f>
        <v>0</v>
      </c>
      <c r="D11" s="176"/>
      <c r="E11" s="293" t="s">
        <v>89</v>
      </c>
      <c r="F11" s="299"/>
      <c r="G11" s="175">
        <f>C11/100*5</f>
        <v>0</v>
      </c>
      <c r="H11" s="163"/>
      <c r="I11" s="304"/>
      <c r="J11" s="304"/>
      <c r="K11" s="97"/>
      <c r="L11" s="174"/>
      <c r="M11" s="161"/>
      <c r="N11" s="300" t="s">
        <v>91</v>
      </c>
      <c r="O11" s="301"/>
      <c r="P11" s="301"/>
    </row>
    <row r="12" spans="1:16" s="90" customFormat="1" ht="23.1" customHeight="1" x14ac:dyDescent="0.2">
      <c r="A12" s="172"/>
      <c r="B12" s="171"/>
      <c r="C12" s="169"/>
      <c r="D12" s="130"/>
      <c r="E12" s="170"/>
      <c r="F12" s="169"/>
      <c r="G12" s="168"/>
      <c r="I12" s="99"/>
      <c r="J12" s="101"/>
      <c r="K12" s="167"/>
      <c r="L12" s="100"/>
      <c r="M12" s="166"/>
    </row>
    <row r="13" spans="1:16" s="90" customFormat="1" ht="23.1" customHeight="1" x14ac:dyDescent="0.2">
      <c r="A13" s="281" t="s">
        <v>90</v>
      </c>
      <c r="B13" s="282"/>
      <c r="C13" s="165">
        <f>C11</f>
        <v>0</v>
      </c>
      <c r="D13" s="173"/>
      <c r="E13" s="281" t="s">
        <v>89</v>
      </c>
      <c r="F13" s="282"/>
      <c r="G13" s="164">
        <f>C13/100*5</f>
        <v>0</v>
      </c>
      <c r="H13" s="163"/>
      <c r="I13" s="286" t="s">
        <v>88</v>
      </c>
      <c r="J13" s="287"/>
      <c r="L13" s="162" t="str">
        <f>IF(ROUND(C7,2)&lt;=ROUND(G13,2),"SI","NO")</f>
        <v>SI</v>
      </c>
      <c r="M13" s="161"/>
      <c r="N13" s="302" t="s">
        <v>87</v>
      </c>
      <c r="O13" s="303"/>
    </row>
    <row r="14" spans="1:16" s="90" customFormat="1" ht="23.1" customHeight="1" x14ac:dyDescent="0.2">
      <c r="A14" s="172"/>
      <c r="B14" s="171"/>
      <c r="C14" s="169"/>
      <c r="D14" s="130"/>
      <c r="E14" s="170"/>
      <c r="F14" s="169"/>
      <c r="G14" s="168"/>
      <c r="I14" s="99"/>
      <c r="J14" s="101"/>
      <c r="K14" s="167"/>
      <c r="L14" s="100"/>
      <c r="M14" s="166"/>
    </row>
    <row r="15" spans="1:16" s="90" customFormat="1" ht="23.1" customHeight="1" x14ac:dyDescent="0.2">
      <c r="A15" s="281" t="s">
        <v>86</v>
      </c>
      <c r="B15" s="285"/>
      <c r="C15" s="165">
        <v>0</v>
      </c>
      <c r="D15" s="97"/>
      <c r="E15" s="281" t="s">
        <v>85</v>
      </c>
      <c r="F15" s="282"/>
      <c r="G15" s="164">
        <f>IF(OR(C15=0, C15="0,00"),0,C7/C15)</f>
        <v>0</v>
      </c>
      <c r="H15" s="163"/>
      <c r="I15" s="286" t="s">
        <v>84</v>
      </c>
      <c r="J15" s="287"/>
      <c r="L15" s="162" t="str">
        <f>IF(G15&lt;=0.9,"SI","NO")</f>
        <v>SI</v>
      </c>
      <c r="M15" s="161"/>
      <c r="N15" s="302" t="s">
        <v>83</v>
      </c>
      <c r="O15" s="303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60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83" t="s">
        <v>82</v>
      </c>
      <c r="B18" s="283"/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3"/>
    </row>
    <row r="19" spans="1:13" x14ac:dyDescent="0.2">
      <c r="A19" s="284" t="s">
        <v>81</v>
      </c>
      <c r="B19" s="284"/>
      <c r="C19" s="284"/>
      <c r="D19" s="284"/>
      <c r="E19" s="284"/>
      <c r="F19" s="284"/>
      <c r="G19" s="284"/>
      <c r="H19" s="284"/>
      <c r="I19" s="284"/>
      <c r="J19" s="284"/>
      <c r="K19" s="284"/>
      <c r="L19" s="284"/>
      <c r="M19" s="284"/>
    </row>
    <row r="20" spans="1:13" x14ac:dyDescent="0.2">
      <c r="A20" s="280" t="s">
        <v>80</v>
      </c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</row>
    <row r="21" spans="1:13" x14ac:dyDescent="0.2">
      <c r="A21" s="159" t="s">
        <v>79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</row>
    <row r="22" spans="1:13" x14ac:dyDescent="0.2">
      <c r="A22" s="280" t="s">
        <v>78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280"/>
    </row>
    <row r="23" spans="1:13" x14ac:dyDescent="0.2">
      <c r="A23" s="280" t="s">
        <v>77</v>
      </c>
      <c r="B23" s="280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</row>
    <row r="24" spans="1:13" x14ac:dyDescent="0.2">
      <c r="A24" s="280" t="s">
        <v>76</v>
      </c>
      <c r="B24" s="280"/>
      <c r="C24" s="280"/>
      <c r="D24" s="280"/>
      <c r="E24" s="280"/>
      <c r="F24" s="280"/>
      <c r="G24" s="280"/>
      <c r="H24" s="280"/>
      <c r="I24" s="280"/>
      <c r="J24" s="280"/>
      <c r="K24" s="280"/>
      <c r="L24" s="280"/>
      <c r="M24" s="280"/>
    </row>
    <row r="25" spans="1:13" x14ac:dyDescent="0.2">
      <c r="A25" s="280" t="s">
        <v>75</v>
      </c>
      <c r="B25" s="280"/>
      <c r="C25" s="280"/>
      <c r="D25" s="280"/>
      <c r="E25" s="280"/>
      <c r="F25" s="280"/>
      <c r="G25" s="280"/>
      <c r="H25" s="280"/>
      <c r="I25" s="280"/>
      <c r="J25" s="280"/>
      <c r="K25" s="280"/>
      <c r="L25" s="280"/>
      <c r="M25" s="280"/>
    </row>
    <row r="26" spans="1:13" x14ac:dyDescent="0.2">
      <c r="A26" s="158" t="s">
        <v>74</v>
      </c>
      <c r="B26" s="155"/>
      <c r="C26" s="157"/>
      <c r="D26" s="157"/>
      <c r="E26" s="157"/>
      <c r="F26" s="157"/>
      <c r="G26" s="155"/>
      <c r="H26" s="155"/>
      <c r="I26" s="155"/>
      <c r="J26" s="155"/>
      <c r="K26" s="156"/>
      <c r="L26" s="156"/>
      <c r="M26" s="155"/>
    </row>
    <row r="27" spans="1:13" x14ac:dyDescent="0.2">
      <c r="A27" s="154" t="s">
        <v>73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6FD82-0D8A-4350-BB4F-6EFDFBA5116E}">
  <dimension ref="A1:AB17"/>
  <sheetViews>
    <sheetView showGridLines="0" zoomScaleNormal="100" workbookViewId="0">
      <selection sqref="A1:AB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14" style="119" customWidth="1"/>
    <col min="29" max="29" width="0" style="107" hidden="1" customWidth="1"/>
    <col min="30" max="16384" width="9.140625" style="107"/>
  </cols>
  <sheetData>
    <row r="1" spans="1:28" s="90" customFormat="1" ht="23.1" customHeight="1" x14ac:dyDescent="0.2">
      <c r="A1" s="264"/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</row>
    <row r="2" spans="1:2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21"/>
    </row>
    <row r="3" spans="1:28" s="90" customFormat="1" ht="23.1" customHeight="1" x14ac:dyDescent="0.2">
      <c r="A3" s="296" t="s">
        <v>70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</row>
    <row r="4" spans="1:28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38"/>
    </row>
    <row r="5" spans="1:28" s="90" customFormat="1" ht="23.1" customHeight="1" x14ac:dyDescent="0.2">
      <c r="A5" s="291" t="s">
        <v>71</v>
      </c>
      <c r="B5" s="307"/>
      <c r="C5" s="307"/>
      <c r="D5" s="307"/>
      <c r="E5" s="307"/>
      <c r="F5" s="308"/>
      <c r="G5" s="148">
        <v>0</v>
      </c>
      <c r="H5" s="137"/>
      <c r="I5" s="137"/>
      <c r="J5" s="137"/>
      <c r="K5" s="137"/>
      <c r="L5" s="137"/>
      <c r="M5" s="137"/>
      <c r="N5" s="13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38"/>
    </row>
    <row r="6" spans="1:28" s="90" customFormat="1" ht="23.1" customHeight="1" x14ac:dyDescent="0.2">
      <c r="A6" s="291" t="s">
        <v>72</v>
      </c>
      <c r="B6" s="307"/>
      <c r="C6" s="307"/>
      <c r="D6" s="307"/>
      <c r="E6" s="307"/>
      <c r="F6" s="307"/>
      <c r="G6" s="149">
        <v>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38"/>
    </row>
    <row r="7" spans="1:28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100"/>
      <c r="O7" s="101"/>
      <c r="P7" s="100"/>
      <c r="Q7" s="100"/>
      <c r="R7" s="99"/>
      <c r="S7" s="101"/>
      <c r="T7" s="99"/>
      <c r="U7" s="99"/>
      <c r="V7" s="99"/>
      <c r="W7" s="99"/>
      <c r="X7" s="99"/>
      <c r="Y7" s="99"/>
      <c r="Z7" s="99"/>
      <c r="AA7" s="99"/>
      <c r="AB7" s="146"/>
    </row>
    <row r="8" spans="1:28" s="90" customFormat="1" ht="23.1" customHeight="1" x14ac:dyDescent="0.2">
      <c r="A8" s="248" t="s">
        <v>14</v>
      </c>
      <c r="B8" s="272"/>
      <c r="C8" s="273"/>
      <c r="D8" s="248" t="s">
        <v>15</v>
      </c>
      <c r="E8" s="272"/>
      <c r="F8" s="272"/>
      <c r="G8" s="272"/>
      <c r="H8" s="272"/>
      <c r="I8" s="272"/>
      <c r="J8" s="272"/>
      <c r="K8" s="273"/>
      <c r="L8" s="248" t="s">
        <v>16</v>
      </c>
      <c r="M8" s="272"/>
      <c r="N8" s="273"/>
      <c r="O8" s="248" t="s">
        <v>1</v>
      </c>
      <c r="P8" s="272"/>
      <c r="Q8" s="272"/>
      <c r="R8" s="248" t="s">
        <v>17</v>
      </c>
      <c r="S8" s="273"/>
      <c r="T8" s="248" t="s">
        <v>18</v>
      </c>
      <c r="U8" s="272"/>
      <c r="V8" s="272"/>
      <c r="W8" s="273"/>
      <c r="X8" s="248" t="s">
        <v>19</v>
      </c>
      <c r="Y8" s="272"/>
      <c r="Z8" s="272"/>
      <c r="AA8" s="103" t="s">
        <v>47</v>
      </c>
      <c r="AB8" s="103" t="s">
        <v>69</v>
      </c>
    </row>
    <row r="9" spans="1:28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64</v>
      </c>
      <c r="H9" s="106" t="s">
        <v>65</v>
      </c>
      <c r="I9" s="142" t="s">
        <v>66</v>
      </c>
      <c r="J9" s="141" t="s">
        <v>67</v>
      </c>
      <c r="K9" s="104" t="s">
        <v>28</v>
      </c>
      <c r="L9" s="104" t="s">
        <v>21</v>
      </c>
      <c r="M9" s="104" t="s">
        <v>24</v>
      </c>
      <c r="N9" s="144" t="s">
        <v>25</v>
      </c>
      <c r="O9" s="104" t="s">
        <v>30</v>
      </c>
      <c r="P9" s="105" t="s">
        <v>31</v>
      </c>
      <c r="Q9" s="105" t="s">
        <v>32</v>
      </c>
      <c r="R9" s="104" t="s">
        <v>33</v>
      </c>
      <c r="S9" s="104" t="s">
        <v>26</v>
      </c>
      <c r="T9" s="104" t="s">
        <v>33</v>
      </c>
      <c r="U9" s="104" t="s">
        <v>34</v>
      </c>
      <c r="V9" s="104" t="s">
        <v>35</v>
      </c>
      <c r="W9" s="104" t="s">
        <v>36</v>
      </c>
      <c r="X9" s="104" t="s">
        <v>21</v>
      </c>
      <c r="Y9" s="104" t="s">
        <v>24</v>
      </c>
      <c r="Z9" s="104" t="s">
        <v>37</v>
      </c>
      <c r="AA9" s="104" t="s">
        <v>25</v>
      </c>
      <c r="AB9" s="145" t="s">
        <v>68</v>
      </c>
    </row>
    <row r="10" spans="1:28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9"/>
      <c r="O10" s="111"/>
      <c r="P10" s="109"/>
      <c r="Q10" s="109"/>
      <c r="R10" s="108"/>
      <c r="S10" s="111"/>
      <c r="T10" s="108"/>
      <c r="U10" s="108"/>
      <c r="V10" s="108"/>
      <c r="W10" s="108"/>
      <c r="X10" s="113"/>
      <c r="Y10" s="113"/>
      <c r="Z10" s="113"/>
      <c r="AA10" s="114"/>
      <c r="AB10" s="109"/>
    </row>
    <row r="11" spans="1:2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B11" s="107"/>
    </row>
    <row r="12" spans="1:2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B12" s="107"/>
    </row>
    <row r="13" spans="1:2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B13" s="107"/>
    </row>
    <row r="14" spans="1:2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B14" s="107"/>
    </row>
    <row r="15" spans="1:28" x14ac:dyDescent="0.2">
      <c r="C15" s="107"/>
      <c r="D15" s="107"/>
      <c r="E15" s="107"/>
      <c r="F15" s="107"/>
      <c r="G15" s="107"/>
      <c r="H15" s="107"/>
      <c r="I15" s="107"/>
      <c r="J15" s="107"/>
      <c r="N15" s="107"/>
      <c r="O15" s="107"/>
      <c r="P15" s="107"/>
      <c r="Q15" s="107"/>
      <c r="S15" s="107"/>
      <c r="AB15" s="107"/>
    </row>
    <row r="16" spans="1:28" x14ac:dyDescent="0.2">
      <c r="C16" s="107"/>
      <c r="D16" s="107"/>
      <c r="E16" s="107"/>
      <c r="F16" s="107"/>
      <c r="G16" s="107"/>
      <c r="H16" s="107"/>
      <c r="I16" s="107"/>
      <c r="J16" s="107"/>
      <c r="N16" s="107"/>
      <c r="O16" s="107"/>
      <c r="P16" s="107"/>
      <c r="Q16" s="107"/>
      <c r="S16" s="107"/>
      <c r="AB16" s="107"/>
    </row>
    <row r="17" s="107" customFormat="1" x14ac:dyDescent="0.2"/>
  </sheetData>
  <mergeCells count="11">
    <mergeCell ref="R8:S8"/>
    <mergeCell ref="T8:W8"/>
    <mergeCell ref="X8:Z8"/>
    <mergeCell ref="A5:F5"/>
    <mergeCell ref="A6:F6"/>
    <mergeCell ref="A1:AB1"/>
    <mergeCell ref="A3:AB3"/>
    <mergeCell ref="A8:C8"/>
    <mergeCell ref="D8:K8"/>
    <mergeCell ref="L8:N8"/>
    <mergeCell ref="O8:Q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623CA-EE16-4532-95F0-8A5422578D4F}">
  <dimension ref="A1:Q20"/>
  <sheetViews>
    <sheetView showGridLines="0" topLeftCell="C1" zoomScaleNormal="100" workbookViewId="0">
      <selection sqref="A1:P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6384" width="9.140625" style="107"/>
  </cols>
  <sheetData>
    <row r="1" spans="1:17" s="90" customFormat="1" ht="23.1" customHeight="1" x14ac:dyDescent="0.2">
      <c r="A1" s="264"/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153"/>
    </row>
    <row r="2" spans="1:17" s="97" customFormat="1" ht="15" customHeight="1" x14ac:dyDescent="0.2"/>
    <row r="3" spans="1:17" s="90" customFormat="1" ht="23.1" customHeight="1" x14ac:dyDescent="0.2">
      <c r="A3" s="313" t="s">
        <v>110</v>
      </c>
      <c r="B3" s="313"/>
      <c r="C3" s="313"/>
      <c r="D3" s="313"/>
      <c r="E3" s="313"/>
      <c r="F3" s="313"/>
      <c r="G3" s="313"/>
      <c r="H3" s="313"/>
      <c r="I3" s="313"/>
      <c r="J3" s="314"/>
      <c r="K3" s="314"/>
      <c r="L3" s="314"/>
      <c r="M3" s="314"/>
      <c r="N3" s="314"/>
      <c r="O3" s="314"/>
      <c r="P3" s="314"/>
      <c r="Q3" s="152"/>
    </row>
    <row r="4" spans="1:17" s="90" customFormat="1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2"/>
      <c r="Q4" s="152"/>
    </row>
    <row r="5" spans="1:17" s="90" customFormat="1" ht="23.1" customHeight="1" x14ac:dyDescent="0.2">
      <c r="A5" s="318" t="s">
        <v>109</v>
      </c>
      <c r="B5" s="318"/>
      <c r="C5" s="318"/>
      <c r="D5" s="318"/>
      <c r="E5" s="318"/>
      <c r="F5" s="318"/>
      <c r="G5" s="318"/>
      <c r="H5" s="318"/>
      <c r="I5" s="319"/>
      <c r="J5" s="207" t="s">
        <v>108</v>
      </c>
      <c r="K5" s="151"/>
      <c r="L5" s="151"/>
      <c r="M5" s="151"/>
      <c r="N5" s="151"/>
      <c r="O5" s="151"/>
      <c r="P5" s="206"/>
      <c r="Q5" s="152"/>
    </row>
    <row r="6" spans="1:17" s="90" customFormat="1" ht="23.1" customHeight="1" x14ac:dyDescent="0.2">
      <c r="C6" s="326" t="s">
        <v>95</v>
      </c>
      <c r="D6" s="327"/>
      <c r="E6" s="327"/>
      <c r="F6" s="327"/>
      <c r="G6" s="328"/>
      <c r="H6" s="200">
        <v>0</v>
      </c>
      <c r="I6" s="204"/>
      <c r="J6" s="324" t="s">
        <v>95</v>
      </c>
      <c r="K6" s="324"/>
      <c r="L6" s="324"/>
      <c r="M6" s="324"/>
      <c r="N6" s="325"/>
      <c r="O6" s="205">
        <v>0</v>
      </c>
      <c r="P6" s="204"/>
    </row>
    <row r="7" spans="1:17" s="90" customFormat="1" ht="23.1" customHeight="1" x14ac:dyDescent="0.2">
      <c r="C7" s="326" t="s">
        <v>93</v>
      </c>
      <c r="D7" s="327"/>
      <c r="E7" s="327"/>
      <c r="F7" s="327"/>
      <c r="G7" s="201"/>
      <c r="H7" s="200">
        <v>0</v>
      </c>
      <c r="I7" s="202"/>
      <c r="J7" s="322" t="s">
        <v>93</v>
      </c>
      <c r="K7" s="322"/>
      <c r="L7" s="322"/>
      <c r="M7" s="322"/>
      <c r="N7" s="323"/>
      <c r="O7" s="203">
        <v>0</v>
      </c>
      <c r="P7" s="202"/>
    </row>
    <row r="8" spans="1:17" s="90" customFormat="1" ht="23.1" customHeight="1" x14ac:dyDescent="0.2">
      <c r="C8" s="326" t="s">
        <v>92</v>
      </c>
      <c r="D8" s="327"/>
      <c r="E8" s="327"/>
      <c r="F8" s="327"/>
      <c r="G8" s="201"/>
      <c r="H8" s="200">
        <f>H6-H7</f>
        <v>0</v>
      </c>
      <c r="I8" s="198"/>
      <c r="J8" s="320" t="s">
        <v>92</v>
      </c>
      <c r="K8" s="320"/>
      <c r="L8" s="320"/>
      <c r="M8" s="320"/>
      <c r="N8" s="321"/>
      <c r="O8" s="199">
        <v>0</v>
      </c>
      <c r="P8" s="198"/>
    </row>
    <row r="9" spans="1:17" s="90" customFormat="1" x14ac:dyDescent="0.2">
      <c r="C9" s="197"/>
      <c r="D9" s="197"/>
      <c r="E9" s="197"/>
      <c r="F9" s="197"/>
      <c r="G9" s="196"/>
      <c r="H9" s="195"/>
      <c r="I9" s="168"/>
      <c r="J9" s="171"/>
      <c r="K9" s="171"/>
      <c r="L9" s="171"/>
      <c r="M9" s="171"/>
      <c r="N9" s="171"/>
      <c r="O9" s="194"/>
      <c r="P9" s="193"/>
    </row>
    <row r="10" spans="1:17" s="90" customFormat="1" ht="16.5" customHeight="1" x14ac:dyDescent="0.2">
      <c r="A10" s="315" t="s">
        <v>107</v>
      </c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7"/>
    </row>
    <row r="11" spans="1:17" s="90" customFormat="1" ht="23.1" customHeight="1" x14ac:dyDescent="0.2">
      <c r="A11" s="248" t="s">
        <v>14</v>
      </c>
      <c r="B11" s="273"/>
      <c r="C11" s="248" t="s">
        <v>15</v>
      </c>
      <c r="D11" s="272"/>
      <c r="E11" s="272"/>
      <c r="F11" s="272"/>
      <c r="G11" s="272"/>
      <c r="H11" s="272"/>
      <c r="I11" s="273"/>
      <c r="J11" s="248" t="s">
        <v>1</v>
      </c>
      <c r="K11" s="273"/>
      <c r="L11" s="150"/>
      <c r="M11" s="248" t="s">
        <v>62</v>
      </c>
      <c r="N11" s="272"/>
      <c r="O11" s="272"/>
      <c r="P11" s="273"/>
    </row>
    <row r="12" spans="1:17" ht="36" customHeight="1" x14ac:dyDescent="0.2">
      <c r="A12" s="104" t="s">
        <v>21</v>
      </c>
      <c r="B12" s="192" t="s">
        <v>106</v>
      </c>
      <c r="C12" s="104" t="s">
        <v>24</v>
      </c>
      <c r="D12" s="105" t="s">
        <v>25</v>
      </c>
      <c r="E12" s="191" t="s">
        <v>105</v>
      </c>
      <c r="F12" s="104" t="s">
        <v>26</v>
      </c>
      <c r="G12" s="104" t="s">
        <v>28</v>
      </c>
      <c r="H12" s="141" t="s">
        <v>64</v>
      </c>
      <c r="I12" s="106" t="s">
        <v>65</v>
      </c>
      <c r="J12" s="104" t="s">
        <v>30</v>
      </c>
      <c r="K12" s="104" t="s">
        <v>31</v>
      </c>
      <c r="L12" s="131" t="s">
        <v>104</v>
      </c>
      <c r="M12" s="129" t="s">
        <v>64</v>
      </c>
      <c r="N12" s="129" t="s">
        <v>103</v>
      </c>
      <c r="O12" s="129" t="s">
        <v>102</v>
      </c>
      <c r="P12" s="129" t="s">
        <v>63</v>
      </c>
    </row>
    <row r="13" spans="1:17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7" x14ac:dyDescent="0.2">
      <c r="C14" s="107"/>
      <c r="D14" s="107"/>
      <c r="E14" s="107"/>
      <c r="F14" s="107"/>
      <c r="G14" s="107"/>
      <c r="H14" s="107"/>
      <c r="I14" s="107"/>
      <c r="J14" s="107"/>
      <c r="K14" s="190"/>
    </row>
    <row r="15" spans="1:17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7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="107" customFormat="1" x14ac:dyDescent="0.2"/>
    <row r="18" s="107" customFormat="1" x14ac:dyDescent="0.2"/>
    <row r="19" s="107" customFormat="1" x14ac:dyDescent="0.2"/>
    <row r="20" s="107" customFormat="1" x14ac:dyDescent="0.2"/>
  </sheetData>
  <mergeCells count="15">
    <mergeCell ref="J7:N7"/>
    <mergeCell ref="J6:N6"/>
    <mergeCell ref="C6:G6"/>
    <mergeCell ref="C7:F7"/>
    <mergeCell ref="C8:F8"/>
    <mergeCell ref="A4:P4"/>
    <mergeCell ref="C11:I11"/>
    <mergeCell ref="A11:B11"/>
    <mergeCell ref="A3:P3"/>
    <mergeCell ref="A10:P10"/>
    <mergeCell ref="A1:P1"/>
    <mergeCell ref="J11:K11"/>
    <mergeCell ref="M11:P11"/>
    <mergeCell ref="A5:I5"/>
    <mergeCell ref="J8:N8"/>
  </mergeCells>
  <dataValidations count="1">
    <dataValidation type="list" allowBlank="1" showInputMessage="1" showErrorMessage="1" sqref="P13" xr:uid="{1C051E7F-1E6D-4AF0-9116-FD893379C9ED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CHAMOIS SERVIZI</cp:lastModifiedBy>
  <cp:lastPrinted>2015-01-23T09:39:52Z</cp:lastPrinted>
  <dcterms:created xsi:type="dcterms:W3CDTF">1996-11-05T10:16:36Z</dcterms:created>
  <dcterms:modified xsi:type="dcterms:W3CDTF">2026-01-09T12:25:59Z</dcterms:modified>
</cp:coreProperties>
</file>